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90F26B3-71A1-45C6-AE57-B546CA665C27}" xr6:coauthVersionLast="47" xr6:coauthVersionMax="47" xr10:uidLastSave="{00000000-0000-0000-0000-000000000000}"/>
  <bookViews>
    <workbookView xWindow="-120" yWindow="-120" windowWidth="20730" windowHeight="11160" xr2:uid="{2880EAD1-117A-4340-B601-64488EF715A5}"/>
  </bookViews>
  <sheets>
    <sheet name="5 ESTADOS FINANCIEROS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1" l="1"/>
  <c r="Q61" i="1" s="1"/>
  <c r="P62" i="1"/>
  <c r="P61" i="1" s="1"/>
  <c r="O62" i="1"/>
  <c r="O61" i="1" s="1"/>
  <c r="Q60" i="1"/>
  <c r="P60" i="1"/>
  <c r="O60" i="1"/>
  <c r="Q59" i="1"/>
  <c r="P59" i="1"/>
  <c r="O59" i="1"/>
  <c r="Q58" i="1"/>
  <c r="P58" i="1"/>
  <c r="O58" i="1"/>
  <c r="O54" i="1" s="1"/>
  <c r="AM57" i="1"/>
  <c r="AL57" i="1"/>
  <c r="Q57" i="1"/>
  <c r="P57" i="1"/>
  <c r="O57" i="1"/>
  <c r="AE56" i="1"/>
  <c r="Q56" i="1"/>
  <c r="P56" i="1"/>
  <c r="O56" i="1"/>
  <c r="Q55" i="1"/>
  <c r="P55" i="1"/>
  <c r="O55" i="1"/>
  <c r="Q53" i="1"/>
  <c r="P53" i="1"/>
  <c r="O53" i="1"/>
  <c r="AM52" i="1"/>
  <c r="AL52" i="1"/>
  <c r="Q52" i="1"/>
  <c r="P52" i="1"/>
  <c r="O52" i="1"/>
  <c r="Q51" i="1"/>
  <c r="P51" i="1"/>
  <c r="P48" i="1" s="1"/>
  <c r="AM36" i="1" s="1"/>
  <c r="O51" i="1"/>
  <c r="Q50" i="1"/>
  <c r="P50" i="1"/>
  <c r="O50" i="1"/>
  <c r="Q49" i="1"/>
  <c r="P49" i="1"/>
  <c r="O49" i="1"/>
  <c r="J48" i="1"/>
  <c r="I48" i="1"/>
  <c r="X21" i="1" s="1"/>
  <c r="H48" i="1"/>
  <c r="Q47" i="1"/>
  <c r="P47" i="1"/>
  <c r="AM35" i="1" s="1"/>
  <c r="O47" i="1"/>
  <c r="O44" i="1" s="1"/>
  <c r="J47" i="1"/>
  <c r="I47" i="1"/>
  <c r="H47" i="1"/>
  <c r="H46" i="1" s="1"/>
  <c r="Q46" i="1"/>
  <c r="P46" i="1"/>
  <c r="O46" i="1"/>
  <c r="AL34" i="1" s="1"/>
  <c r="Q45" i="1"/>
  <c r="Q44" i="1" s="1"/>
  <c r="P45" i="1"/>
  <c r="O45" i="1"/>
  <c r="AL33" i="1" s="1"/>
  <c r="J44" i="1"/>
  <c r="I44" i="1"/>
  <c r="AE57" i="1" s="1"/>
  <c r="H44" i="1"/>
  <c r="AD57" i="1" s="1"/>
  <c r="Q43" i="1"/>
  <c r="P43" i="1"/>
  <c r="O43" i="1"/>
  <c r="J43" i="1"/>
  <c r="AF56" i="1" s="1"/>
  <c r="I43" i="1"/>
  <c r="H43" i="1"/>
  <c r="Q42" i="1"/>
  <c r="P42" i="1"/>
  <c r="O42" i="1"/>
  <c r="AL31" i="1" s="1"/>
  <c r="J42" i="1"/>
  <c r="I42" i="1"/>
  <c r="AE55" i="1" s="1"/>
  <c r="H42" i="1"/>
  <c r="AC55" i="1" s="1"/>
  <c r="Q41" i="1"/>
  <c r="P41" i="1"/>
  <c r="AM30" i="1" s="1"/>
  <c r="O41" i="1"/>
  <c r="J41" i="1"/>
  <c r="I41" i="1"/>
  <c r="AE54" i="1" s="1"/>
  <c r="H41" i="1"/>
  <c r="V32" i="1" s="1"/>
  <c r="Q40" i="1"/>
  <c r="P40" i="1"/>
  <c r="O40" i="1"/>
  <c r="AL29" i="1" s="1"/>
  <c r="J40" i="1"/>
  <c r="J39" i="1" s="1"/>
  <c r="I40" i="1"/>
  <c r="H40" i="1"/>
  <c r="Q39" i="1"/>
  <c r="P39" i="1"/>
  <c r="AM28" i="1" s="1"/>
  <c r="O39" i="1"/>
  <c r="X38" i="1"/>
  <c r="Y38" i="1" s="1"/>
  <c r="Q38" i="1"/>
  <c r="P38" i="1"/>
  <c r="AM27" i="1" s="1"/>
  <c r="O38" i="1"/>
  <c r="Q37" i="1"/>
  <c r="P37" i="1"/>
  <c r="AM26" i="1" s="1"/>
  <c r="O37" i="1"/>
  <c r="J37" i="1"/>
  <c r="AF50" i="1" s="1"/>
  <c r="I37" i="1"/>
  <c r="AE50" i="1" s="1"/>
  <c r="H37" i="1"/>
  <c r="Q36" i="1"/>
  <c r="P36" i="1"/>
  <c r="P34" i="1" s="1"/>
  <c r="O36" i="1"/>
  <c r="J36" i="1"/>
  <c r="I36" i="1"/>
  <c r="U9" i="1" s="1"/>
  <c r="Y9" i="1" s="1"/>
  <c r="H36" i="1"/>
  <c r="AC49" i="1" s="1"/>
  <c r="Q35" i="1"/>
  <c r="P35" i="1"/>
  <c r="AM24" i="1" s="1"/>
  <c r="O35" i="1"/>
  <c r="J35" i="1"/>
  <c r="I35" i="1"/>
  <c r="H35" i="1"/>
  <c r="H34" i="1" s="1"/>
  <c r="AM34" i="1"/>
  <c r="AM33" i="1"/>
  <c r="Q33" i="1"/>
  <c r="P33" i="1"/>
  <c r="AM23" i="1" s="1"/>
  <c r="O33" i="1"/>
  <c r="AL23" i="1" s="1"/>
  <c r="AM32" i="1"/>
  <c r="AL32" i="1"/>
  <c r="Q32" i="1"/>
  <c r="P32" i="1"/>
  <c r="O32" i="1"/>
  <c r="AL22" i="1" s="1"/>
  <c r="AM31" i="1"/>
  <c r="Q31" i="1"/>
  <c r="Q30" i="1" s="1"/>
  <c r="P31" i="1"/>
  <c r="O31" i="1"/>
  <c r="AL21" i="1" s="1"/>
  <c r="AL30" i="1"/>
  <c r="AM29" i="1"/>
  <c r="AL28" i="1"/>
  <c r="F28" i="1"/>
  <c r="E28" i="1"/>
  <c r="AC25" i="1" s="1"/>
  <c r="D28" i="1"/>
  <c r="AL27" i="1"/>
  <c r="F27" i="1"/>
  <c r="AE24" i="1" s="1"/>
  <c r="E27" i="1"/>
  <c r="AF24" i="1" s="1"/>
  <c r="D27" i="1"/>
  <c r="AD24" i="1" s="1"/>
  <c r="AL26" i="1"/>
  <c r="J26" i="1"/>
  <c r="I26" i="1"/>
  <c r="AD44" i="1" s="1"/>
  <c r="H26" i="1"/>
  <c r="AC44" i="1" s="1"/>
  <c r="F26" i="1"/>
  <c r="E26" i="1"/>
  <c r="AC23" i="1" s="1"/>
  <c r="D26" i="1"/>
  <c r="AD23" i="1" s="1"/>
  <c r="AD25" i="1"/>
  <c r="Q25" i="1"/>
  <c r="P25" i="1"/>
  <c r="O25" i="1"/>
  <c r="J25" i="1"/>
  <c r="I25" i="1"/>
  <c r="AE43" i="1" s="1"/>
  <c r="H25" i="1"/>
  <c r="AC43" i="1" s="1"/>
  <c r="F25" i="1"/>
  <c r="AE22" i="1" s="1"/>
  <c r="E25" i="1"/>
  <c r="D25" i="1"/>
  <c r="AL24" i="1"/>
  <c r="Q24" i="1"/>
  <c r="P24" i="1"/>
  <c r="O24" i="1"/>
  <c r="J24" i="1"/>
  <c r="I24" i="1"/>
  <c r="AE42" i="1" s="1"/>
  <c r="H24" i="1"/>
  <c r="AC42" i="1" s="1"/>
  <c r="F24" i="1"/>
  <c r="E24" i="1"/>
  <c r="AF21" i="1" s="1"/>
  <c r="D24" i="1"/>
  <c r="AC21" i="1" s="1"/>
  <c r="Q23" i="1"/>
  <c r="P23" i="1"/>
  <c r="O23" i="1"/>
  <c r="J23" i="1"/>
  <c r="I23" i="1"/>
  <c r="AE41" i="1" s="1"/>
  <c r="H23" i="1"/>
  <c r="F23" i="1"/>
  <c r="E23" i="1"/>
  <c r="AE20" i="1" s="1"/>
  <c r="D23" i="1"/>
  <c r="AD20" i="1" s="1"/>
  <c r="AM22" i="1"/>
  <c r="Q22" i="1"/>
  <c r="Q20" i="1" s="1"/>
  <c r="P22" i="1"/>
  <c r="P20" i="1" s="1"/>
  <c r="AM19" i="1" s="1"/>
  <c r="O22" i="1"/>
  <c r="J22" i="1"/>
  <c r="I22" i="1"/>
  <c r="H22" i="1"/>
  <c r="AC40" i="1" s="1"/>
  <c r="F22" i="1"/>
  <c r="E22" i="1"/>
  <c r="D22" i="1"/>
  <c r="AC19" i="1" s="1"/>
  <c r="AM21" i="1"/>
  <c r="Q21" i="1"/>
  <c r="P21" i="1"/>
  <c r="O21" i="1"/>
  <c r="J21" i="1"/>
  <c r="I21" i="1"/>
  <c r="AD39" i="1" s="1"/>
  <c r="H21" i="1"/>
  <c r="F21" i="1"/>
  <c r="E21" i="1"/>
  <c r="D21" i="1"/>
  <c r="AC18" i="1" s="1"/>
  <c r="X20" i="1"/>
  <c r="Y20" i="1" s="1"/>
  <c r="F20" i="1"/>
  <c r="AE17" i="1" s="1"/>
  <c r="E20" i="1"/>
  <c r="D20" i="1"/>
  <c r="AE19" i="1"/>
  <c r="Q19" i="1"/>
  <c r="P19" i="1"/>
  <c r="O19" i="1"/>
  <c r="AL18" i="1" s="1"/>
  <c r="AM18" i="1"/>
  <c r="AF18" i="1"/>
  <c r="Q18" i="1"/>
  <c r="Q17" i="1" s="1"/>
  <c r="P18" i="1"/>
  <c r="AM17" i="1" s="1"/>
  <c r="O18" i="1"/>
  <c r="V17" i="1"/>
  <c r="Y17" i="1" s="1"/>
  <c r="V16" i="1"/>
  <c r="Y16" i="1" s="1"/>
  <c r="J16" i="1"/>
  <c r="AF36" i="1" s="1"/>
  <c r="I16" i="1"/>
  <c r="H16" i="1"/>
  <c r="AC36" i="1" s="1"/>
  <c r="V15" i="1"/>
  <c r="Q15" i="1"/>
  <c r="P15" i="1"/>
  <c r="AM16" i="1" s="1"/>
  <c r="O15" i="1"/>
  <c r="AL16" i="1" s="1"/>
  <c r="J15" i="1"/>
  <c r="AF35" i="1" s="1"/>
  <c r="I15" i="1"/>
  <c r="AE35" i="1" s="1"/>
  <c r="H15" i="1"/>
  <c r="F15" i="1"/>
  <c r="E15" i="1"/>
  <c r="D15" i="1"/>
  <c r="Y14" i="1"/>
  <c r="V14" i="1"/>
  <c r="Q14" i="1"/>
  <c r="P14" i="1"/>
  <c r="AM15" i="1" s="1"/>
  <c r="O14" i="1"/>
  <c r="AL15" i="1" s="1"/>
  <c r="J14" i="1"/>
  <c r="I14" i="1"/>
  <c r="H14" i="1"/>
  <c r="AC34" i="1" s="1"/>
  <c r="F14" i="1"/>
  <c r="E14" i="1"/>
  <c r="AC13" i="1" s="1"/>
  <c r="D14" i="1"/>
  <c r="W13" i="1"/>
  <c r="W12" i="1" s="1"/>
  <c r="W23" i="1" s="1"/>
  <c r="Q13" i="1"/>
  <c r="P13" i="1"/>
  <c r="AM14" i="1" s="1"/>
  <c r="O13" i="1"/>
  <c r="AL14" i="1" s="1"/>
  <c r="J13" i="1"/>
  <c r="I13" i="1"/>
  <c r="H13" i="1"/>
  <c r="AC33" i="1" s="1"/>
  <c r="F13" i="1"/>
  <c r="E13" i="1"/>
  <c r="AF12" i="1" s="1"/>
  <c r="D13" i="1"/>
  <c r="AM12" i="1"/>
  <c r="AE12" i="1"/>
  <c r="AD12" i="1"/>
  <c r="Q12" i="1"/>
  <c r="P12" i="1"/>
  <c r="AM13" i="1" s="1"/>
  <c r="O12" i="1"/>
  <c r="AL13" i="1" s="1"/>
  <c r="J12" i="1"/>
  <c r="I12" i="1"/>
  <c r="H12" i="1"/>
  <c r="AD32" i="1" s="1"/>
  <c r="F12" i="1"/>
  <c r="AE11" i="1" s="1"/>
  <c r="E12" i="1"/>
  <c r="AC11" i="1" s="1"/>
  <c r="D12" i="1"/>
  <c r="Q11" i="1"/>
  <c r="P11" i="1"/>
  <c r="O11" i="1"/>
  <c r="AL12" i="1" s="1"/>
  <c r="J11" i="1"/>
  <c r="I11" i="1"/>
  <c r="H11" i="1"/>
  <c r="F11" i="1"/>
  <c r="E11" i="1"/>
  <c r="AF10" i="1" s="1"/>
  <c r="D11" i="1"/>
  <c r="AD10" i="1" s="1"/>
  <c r="AC10" i="1"/>
  <c r="Q10" i="1"/>
  <c r="P10" i="1"/>
  <c r="AM11" i="1" s="1"/>
  <c r="O10" i="1"/>
  <c r="AL11" i="1" s="1"/>
  <c r="J10" i="1"/>
  <c r="AF30" i="1" s="1"/>
  <c r="I10" i="1"/>
  <c r="H10" i="1"/>
  <c r="AC30" i="1" s="1"/>
  <c r="F10" i="1"/>
  <c r="AE9" i="1" s="1"/>
  <c r="E10" i="1"/>
  <c r="AC9" i="1" s="1"/>
  <c r="D10" i="1"/>
  <c r="Q9" i="1"/>
  <c r="Q8" i="1" s="1"/>
  <c r="P9" i="1"/>
  <c r="AM10" i="1" s="1"/>
  <c r="O9" i="1"/>
  <c r="J9" i="1"/>
  <c r="AF29" i="1" s="1"/>
  <c r="I9" i="1"/>
  <c r="AD29" i="1" s="1"/>
  <c r="H9" i="1"/>
  <c r="F9" i="1"/>
  <c r="AM65" i="1" s="1"/>
  <c r="E9" i="1"/>
  <c r="AL65" i="1" s="1"/>
  <c r="D9" i="1"/>
  <c r="AL66" i="1" s="1"/>
  <c r="AC8" i="1"/>
  <c r="M3" i="1"/>
  <c r="C3" i="1"/>
  <c r="AB2" i="1"/>
  <c r="T2" i="1"/>
  <c r="M2" i="1"/>
  <c r="C2" i="1"/>
  <c r="AI2" i="1" s="1"/>
  <c r="AD49" i="1" l="1"/>
  <c r="AE8" i="1"/>
  <c r="AE10" i="1"/>
  <c r="AC20" i="1"/>
  <c r="O20" i="1"/>
  <c r="AL19" i="1" s="1"/>
  <c r="AD19" i="1"/>
  <c r="AL45" i="1" s="1"/>
  <c r="AF41" i="1"/>
  <c r="AD41" i="1"/>
  <c r="AF42" i="1"/>
  <c r="AE49" i="1"/>
  <c r="AD60" i="1"/>
  <c r="AF8" i="1"/>
  <c r="AD30" i="1"/>
  <c r="AF34" i="1"/>
  <c r="AD18" i="1"/>
  <c r="AF19" i="1"/>
  <c r="AM45" i="1" s="1"/>
  <c r="AE21" i="1"/>
  <c r="U27" i="1"/>
  <c r="Y27" i="1" s="1"/>
  <c r="O30" i="1"/>
  <c r="O64" i="1" s="1"/>
  <c r="W33" i="1"/>
  <c r="Y33" i="1" s="1"/>
  <c r="AF49" i="1"/>
  <c r="AD56" i="1"/>
  <c r="AF57" i="1"/>
  <c r="AC61" i="1"/>
  <c r="P30" i="1"/>
  <c r="P54" i="1"/>
  <c r="D30" i="1"/>
  <c r="AD9" i="1"/>
  <c r="AD11" i="1"/>
  <c r="E30" i="1"/>
  <c r="AD21" i="1"/>
  <c r="AD40" i="1"/>
  <c r="Q34" i="1"/>
  <c r="Q64" i="1" s="1"/>
  <c r="Q66" i="1" s="1"/>
  <c r="Q69" i="1" s="1"/>
  <c r="AF9" i="1"/>
  <c r="AD13" i="1"/>
  <c r="AD17" i="1"/>
  <c r="AE18" i="1"/>
  <c r="AF44" i="1"/>
  <c r="AD35" i="1"/>
  <c r="AF54" i="1"/>
  <c r="AF55" i="1"/>
  <c r="AE44" i="1"/>
  <c r="I46" i="1"/>
  <c r="O48" i="1"/>
  <c r="AL36" i="1" s="1"/>
  <c r="Q27" i="1"/>
  <c r="E17" i="1"/>
  <c r="AL46" i="1"/>
  <c r="AC32" i="1"/>
  <c r="AF61" i="1"/>
  <c r="Q54" i="1"/>
  <c r="AF11" i="1"/>
  <c r="H18" i="1"/>
  <c r="AE33" i="1"/>
  <c r="AC35" i="1"/>
  <c r="AE36" i="1"/>
  <c r="AC39" i="1"/>
  <c r="AF20" i="1"/>
  <c r="AM46" i="1" s="1"/>
  <c r="AD22" i="1"/>
  <c r="I39" i="1"/>
  <c r="AE60" i="1"/>
  <c r="AM66" i="1"/>
  <c r="U10" i="1"/>
  <c r="Y10" i="1" s="1"/>
  <c r="AF13" i="1"/>
  <c r="AC41" i="1"/>
  <c r="AC50" i="1"/>
  <c r="P44" i="1"/>
  <c r="P64" i="1" s="1"/>
  <c r="Q48" i="1"/>
  <c r="E32" i="1"/>
  <c r="AF40" i="1"/>
  <c r="AE40" i="1"/>
  <c r="AD59" i="1"/>
  <c r="AE52" i="1"/>
  <c r="AL10" i="1"/>
  <c r="O8" i="1"/>
  <c r="AF25" i="1"/>
  <c r="AE25" i="1"/>
  <c r="AF48" i="1"/>
  <c r="AC31" i="1"/>
  <c r="AE31" i="1"/>
  <c r="AD31" i="1"/>
  <c r="H39" i="1"/>
  <c r="AD52" i="1" s="1"/>
  <c r="AC53" i="1"/>
  <c r="W31" i="1"/>
  <c r="AF31" i="1"/>
  <c r="F17" i="1"/>
  <c r="AE7" i="1" s="1"/>
  <c r="AE13" i="1"/>
  <c r="AL17" i="1"/>
  <c r="O17" i="1"/>
  <c r="AE30" i="1"/>
  <c r="U8" i="1"/>
  <c r="U26" i="1"/>
  <c r="AE48" i="1"/>
  <c r="AM43" i="1" s="1"/>
  <c r="AM40" i="1" s="1"/>
  <c r="I34" i="1"/>
  <c r="AD48" i="1"/>
  <c r="AC48" i="1"/>
  <c r="AL43" i="1" s="1"/>
  <c r="AL40" i="1" s="1"/>
  <c r="AM9" i="1"/>
  <c r="J28" i="1"/>
  <c r="AF14" i="1"/>
  <c r="AC14" i="1"/>
  <c r="AD14" i="1"/>
  <c r="V12" i="1"/>
  <c r="Y15" i="1"/>
  <c r="AD16" i="1"/>
  <c r="D32" i="1"/>
  <c r="AF23" i="1"/>
  <c r="AE23" i="1"/>
  <c r="AE14" i="1"/>
  <c r="AC16" i="1"/>
  <c r="V30" i="1"/>
  <c r="Y21" i="1"/>
  <c r="X19" i="1"/>
  <c r="AF32" i="1"/>
  <c r="AE32" i="1"/>
  <c r="F30" i="1"/>
  <c r="AC59" i="1"/>
  <c r="O34" i="1"/>
  <c r="AL25" i="1"/>
  <c r="AL20" i="1" s="1"/>
  <c r="I18" i="1"/>
  <c r="AE29" i="1"/>
  <c r="W32" i="1"/>
  <c r="Y32" i="1" s="1"/>
  <c r="AF33" i="1"/>
  <c r="AE39" i="1"/>
  <c r="AD42" i="1"/>
  <c r="AF43" i="1"/>
  <c r="AD8" i="1"/>
  <c r="AC12" i="1"/>
  <c r="Y13" i="1"/>
  <c r="D17" i="1"/>
  <c r="AD7" i="1" s="1"/>
  <c r="AC17" i="1"/>
  <c r="J18" i="1"/>
  <c r="AF28" i="1" s="1"/>
  <c r="AF22" i="1"/>
  <c r="AC24" i="1"/>
  <c r="W34" i="1"/>
  <c r="Y34" i="1" s="1"/>
  <c r="AF39" i="1"/>
  <c r="AC60" i="1"/>
  <c r="P8" i="1"/>
  <c r="I28" i="1"/>
  <c r="AD34" i="1"/>
  <c r="X39" i="1"/>
  <c r="Y39" i="1" s="1"/>
  <c r="AD50" i="1"/>
  <c r="AD53" i="1"/>
  <c r="AF60" i="1"/>
  <c r="AE61" i="1"/>
  <c r="H28" i="1"/>
  <c r="AD61" i="1"/>
  <c r="AF17" i="1"/>
  <c r="P17" i="1"/>
  <c r="J34" i="1"/>
  <c r="AE34" i="1"/>
  <c r="AL35" i="1"/>
  <c r="AF52" i="1"/>
  <c r="AE53" i="1"/>
  <c r="AC54" i="1"/>
  <c r="AD55" i="1"/>
  <c r="AC56" i="1"/>
  <c r="AC22" i="1"/>
  <c r="U28" i="1"/>
  <c r="Y28" i="1" s="1"/>
  <c r="AC29" i="1"/>
  <c r="AD33" i="1"/>
  <c r="AD36" i="1"/>
  <c r="AD43" i="1"/>
  <c r="J46" i="1"/>
  <c r="AF59" i="1" s="1"/>
  <c r="AF53" i="1"/>
  <c r="AD54" i="1"/>
  <c r="AC57" i="1"/>
  <c r="AM25" i="1"/>
  <c r="AM20" i="1" s="1"/>
  <c r="W35" i="1"/>
  <c r="Y35" i="1" s="1"/>
  <c r="AM44" i="1" l="1"/>
  <c r="AL44" i="1"/>
  <c r="AL48" i="1" s="1"/>
  <c r="AL60" i="1"/>
  <c r="AL56" i="1" s="1"/>
  <c r="AM60" i="1"/>
  <c r="AM56" i="1" s="1"/>
  <c r="AD47" i="1"/>
  <c r="AE47" i="1"/>
  <c r="AF47" i="1"/>
  <c r="X37" i="1"/>
  <c r="Y37" i="1" s="1"/>
  <c r="AD28" i="1"/>
  <c r="AE28" i="1"/>
  <c r="AF62" i="1" s="1"/>
  <c r="AE16" i="1"/>
  <c r="F32" i="1"/>
  <c r="AF16" i="1"/>
  <c r="AD6" i="1"/>
  <c r="AC47" i="1"/>
  <c r="AM48" i="1"/>
  <c r="AF38" i="1"/>
  <c r="J30" i="1"/>
  <c r="Y8" i="1"/>
  <c r="U7" i="1"/>
  <c r="AC28" i="1"/>
  <c r="Y26" i="1"/>
  <c r="U25" i="1"/>
  <c r="Y25" i="1" s="1"/>
  <c r="AD38" i="1"/>
  <c r="AE38" i="1"/>
  <c r="I30" i="1"/>
  <c r="I54" i="1" s="1"/>
  <c r="V23" i="1"/>
  <c r="Y12" i="1"/>
  <c r="AM37" i="1"/>
  <c r="I50" i="1"/>
  <c r="J50" i="1"/>
  <c r="H30" i="1"/>
  <c r="AC38" i="1"/>
  <c r="H50" i="1"/>
  <c r="AC52" i="1"/>
  <c r="AF6" i="1"/>
  <c r="AC6" i="1"/>
  <c r="W30" i="1"/>
  <c r="W41" i="1" s="1"/>
  <c r="Y31" i="1"/>
  <c r="P27" i="1"/>
  <c r="P66" i="1" s="1"/>
  <c r="Y19" i="1"/>
  <c r="X23" i="1"/>
  <c r="O27" i="1"/>
  <c r="O66" i="1" s="1"/>
  <c r="AE59" i="1"/>
  <c r="AF7" i="1"/>
  <c r="AL9" i="1"/>
  <c r="AL37" i="1" s="1"/>
  <c r="AC7" i="1"/>
  <c r="AC27" i="1" l="1"/>
  <c r="Y30" i="1"/>
  <c r="J52" i="1"/>
  <c r="AF46" i="1"/>
  <c r="AD46" i="1"/>
  <c r="I52" i="1"/>
  <c r="AE46" i="1"/>
  <c r="X41" i="1"/>
  <c r="AL55" i="1"/>
  <c r="AL51" i="1" s="1"/>
  <c r="AL61" i="1" s="1"/>
  <c r="AL63" i="1" s="1"/>
  <c r="AL68" i="1" s="1"/>
  <c r="Y7" i="1"/>
  <c r="Y23" i="1" s="1"/>
  <c r="U23" i="1"/>
  <c r="AM55" i="1"/>
  <c r="AM51" i="1" s="1"/>
  <c r="AM61" i="1" s="1"/>
  <c r="AM63" i="1" s="1"/>
  <c r="AM68" i="1" s="1"/>
  <c r="V41" i="1"/>
  <c r="AE6" i="1"/>
  <c r="J54" i="1"/>
  <c r="AD62" i="1"/>
  <c r="AC46" i="1"/>
  <c r="H52" i="1"/>
  <c r="AD27" i="1"/>
  <c r="AE27" i="1"/>
  <c r="AF27" i="1"/>
  <c r="AE62" i="1" l="1"/>
  <c r="AC62" i="1"/>
  <c r="U41" i="1"/>
  <c r="Y41" i="1" l="1"/>
</calcChain>
</file>

<file path=xl/sharedStrings.xml><?xml version="1.0" encoding="utf-8"?>
<sst xmlns="http://schemas.openxmlformats.org/spreadsheetml/2006/main" count="282" uniqueCount="159">
  <si>
    <t>Estado de Variación en la Hacienda Pública</t>
  </si>
  <si>
    <t>Estado de Cambios en la Situación Financiera</t>
  </si>
  <si>
    <t>Estado de Flujos de Efectivo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</si>
  <si>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</si>
  <si>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</si>
  <si>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</si>
  <si>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</si>
  <si>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</si>
  <si>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</si>
  <si>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</si>
  <si>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</si>
  <si>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</si>
  <si>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</si>
  <si>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</si>
  <si>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</si>
  <si>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</si>
  <si>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</si>
  <si>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</si>
  <si>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</si>
  <si>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</si>
  <si>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</si>
  <si>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</si>
  <si>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</si>
  <si>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</si>
  <si>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</si>
  <si>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</si>
  <si>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</si>
  <si>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</si>
  <si>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</si>
  <si>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</si>
  <si>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</si>
  <si>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</si>
  <si>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</si>
  <si>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</si>
  <si>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</si>
  <si>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</si>
  <si>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</si>
  <si>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</si>
  <si>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</si>
  <si>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</si>
  <si>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</si>
  <si>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</si>
  <si>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</si>
  <si>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</si>
  <si>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</si>
  <si>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</si>
  <si>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</si>
  <si>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</si>
  <si>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</si>
  <si>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</si>
  <si>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</si>
  <si>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</si>
  <si>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</si>
  <si>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</si>
  <si>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</si>
  <si>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</si>
  <si>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</si>
  <si>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</si>
  <si>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</si>
  <si>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</si>
  <si>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</si>
  <si>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</si>
  <si>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</si>
  <si>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</si>
  <si>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</si>
  <si>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</si>
  <si>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</si>
  <si>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</si>
  <si>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</si>
  <si>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</si>
  <si>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</si>
  <si>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</si>
  <si>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</si>
  <si>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</si>
  <si>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</si>
  <si>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</si>
  <si>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</si>
  <si>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</si>
  <si>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</si>
  <si>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</si>
  <si>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</si>
  <si>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</si>
  <si>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</si>
  <si>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</si>
  <si>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</si>
  <si>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2019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</si>
  <si>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</si>
  <si>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</si>
  <si>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</si>
  <si>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</si>
  <si>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</si>
  <si>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</si>
  <si>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</si>
  <si>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</si>
  <si>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</si>
  <si>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</si>
  <si>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</si>
  <si>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</si>
  <si>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</si>
  <si>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</si>
  <si>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</si>
  <si>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</si>
  <si>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</si>
  <si>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</si>
  <si>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</si>
  <si>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</si>
  <si>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</si>
  <si>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</si>
  <si>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</si>
  <si>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</si>
  <si>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</si>
  <si>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</si>
  <si>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</si>
  <si>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</si>
  <si>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</si>
  <si>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</si>
  <si>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</si>
  <si>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</si>
  <si>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</si>
  <si>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</si>
  <si>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</si>
  <si>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</si>
  <si>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</si>
  <si>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</si>
  <si>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</si>
  <si>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</si>
  <si>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</si>
  <si>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</si>
  <si>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</si>
  <si>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</si>
  <si>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</si>
  <si>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</si>
  <si>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</si>
  <si>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</si>
  <si>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</si>
  <si>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</si>
  <si>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</si>
  <si>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</si>
  <si>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</si>
  <si>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</si>
  <si>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</si>
  <si>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</si>
  <si>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</si>
  <si>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</si>
  <si>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</si>
  <si>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</si>
  <si>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</si>
  <si>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</si>
  <si>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</si>
  <si>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</si>
  <si>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</si>
  <si>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</si>
  <si>
    <t>Del 01 de Enero al 31 de Diciembre de 2022</t>
  </si>
  <si>
    <t>Variaciones de la Hacienda Pública / Patrimonio Neto de 2022</t>
  </si>
  <si>
    <t>Hacienda Pública / Patrimonio Neto Final de 2022</t>
  </si>
  <si>
    <t>Hacienda Pública / Patrimonio Neto Final de 2021</t>
  </si>
  <si>
    <t>Hacienda Pública / Patrimonio Generado Neto de 2021</t>
  </si>
  <si>
    <t>Hacienda Pública / Patrimonio Contribuido Neto de 2021</t>
  </si>
  <si>
    <t>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</si>
</sst>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center" vertical="center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</cellXfs>
  <cellStyles count="4">
    <cellStyle name="Millares" xfId="1" builtinId="3"/>
    <cellStyle name="Millares 2" xfId="3" xr:uid="{26D733F8-3474-4E65-969A-59A7B06F72EA}"/>
    <cellStyle name="Normal" xfId="0" builtinId="0"/>
    <cellStyle name="Normal 2 2" xfId="2" xr:uid="{81916829-1E05-4AD9-B6D4-04474A3DB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_VIKYLAP\Desktop\C.INTEGRACION\Integraci&#243;n%20Paramunicipal%20BUE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B1" t="str">
            <v>Sector Paramunicipal</v>
          </cell>
        </row>
        <row r="2">
          <cell r="B2" t="str">
            <v>Estado de Actividades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119.12</v>
          </cell>
          <cell r="F11">
            <v>4.99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672638.54</v>
          </cell>
          <cell r="F13">
            <v>0</v>
          </cell>
          <cell r="G13">
            <v>0</v>
          </cell>
        </row>
        <row r="16">
          <cell r="E16">
            <v>10500439.65</v>
          </cell>
          <cell r="F16">
            <v>9607983.5299999993</v>
          </cell>
          <cell r="G16">
            <v>0</v>
          </cell>
        </row>
        <row r="17">
          <cell r="E17">
            <v>11550</v>
          </cell>
          <cell r="F17">
            <v>7858.3</v>
          </cell>
          <cell r="G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11550</v>
          </cell>
          <cell r="F22">
            <v>7858.3</v>
          </cell>
          <cell r="G22">
            <v>0</v>
          </cell>
        </row>
        <row r="28">
          <cell r="E28">
            <v>8757927.6400000006</v>
          </cell>
          <cell r="F28">
            <v>7642400.0199999996</v>
          </cell>
          <cell r="G28">
            <v>0</v>
          </cell>
        </row>
        <row r="29">
          <cell r="E29">
            <v>708537.11</v>
          </cell>
          <cell r="F29">
            <v>513190.74</v>
          </cell>
          <cell r="G29">
            <v>0</v>
          </cell>
        </row>
        <row r="30">
          <cell r="E30">
            <v>568337.56999999995</v>
          </cell>
          <cell r="F30">
            <v>626281.98</v>
          </cell>
          <cell r="G30">
            <v>0</v>
          </cell>
        </row>
        <row r="32">
          <cell r="E32">
            <v>277853.14</v>
          </cell>
          <cell r="F32">
            <v>262983.53000000003</v>
          </cell>
          <cell r="G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278067.71000000002</v>
          </cell>
          <cell r="F35">
            <v>301458.23</v>
          </cell>
          <cell r="G35">
            <v>0</v>
          </cell>
        </row>
        <row r="36">
          <cell r="E36">
            <v>256141.21</v>
          </cell>
          <cell r="F36">
            <v>167257.14000000001</v>
          </cell>
          <cell r="G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E51">
            <v>215828.14</v>
          </cell>
          <cell r="F51">
            <v>220873.24</v>
          </cell>
          <cell r="G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68">
          <cell r="B68" t="str">
            <v>Estado de Situación Financiera</v>
          </cell>
        </row>
        <row r="74">
          <cell r="E74">
            <v>1031373.86</v>
          </cell>
          <cell r="F74">
            <v>977738.86</v>
          </cell>
          <cell r="G74">
            <v>0</v>
          </cell>
        </row>
        <row r="75">
          <cell r="E75">
            <v>1783493.59</v>
          </cell>
          <cell r="F75">
            <v>1296982.22</v>
          </cell>
          <cell r="G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</row>
        <row r="77">
          <cell r="E77">
            <v>138450</v>
          </cell>
          <cell r="F77">
            <v>138450</v>
          </cell>
          <cell r="G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</row>
        <row r="87">
          <cell r="E87">
            <v>6229149.9000000004</v>
          </cell>
          <cell r="F87">
            <v>6229149.9000000004</v>
          </cell>
          <cell r="G87">
            <v>0</v>
          </cell>
        </row>
        <row r="88">
          <cell r="E88">
            <v>3408621.76</v>
          </cell>
          <cell r="F88">
            <v>3382021.76</v>
          </cell>
          <cell r="G88">
            <v>0</v>
          </cell>
        </row>
        <row r="89">
          <cell r="E89">
            <v>27306.400000000001</v>
          </cell>
          <cell r="F89">
            <v>27306.400000000001</v>
          </cell>
          <cell r="G89">
            <v>0</v>
          </cell>
        </row>
        <row r="90">
          <cell r="E90">
            <v>-2574535.4300000002</v>
          </cell>
          <cell r="F90">
            <v>-2358707.29</v>
          </cell>
          <cell r="G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642888.56999999995</v>
          </cell>
          <cell r="F102">
            <v>410799</v>
          </cell>
          <cell r="G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</row>
        <row r="129">
          <cell r="E129">
            <v>0</v>
          </cell>
          <cell r="F129">
            <v>0</v>
          </cell>
          <cell r="G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</row>
        <row r="133">
          <cell r="E133">
            <v>122054.79</v>
          </cell>
          <cell r="F133">
            <v>89921.64</v>
          </cell>
          <cell r="G133">
            <v>0</v>
          </cell>
        </row>
        <row r="134">
          <cell r="E134">
            <v>9278916.7200000007</v>
          </cell>
          <cell r="F134">
            <v>9192221.2100000009</v>
          </cell>
          <cell r="G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5E173-6BE4-43F1-8A2C-BCE583579556}">
  <dimension ref="A1:AM72"/>
  <sheetViews>
    <sheetView tabSelected="1" workbookViewId="0">
      <selection activeCell="C13" sqref="C13"/>
    </sheetView>
  </sheetViews>
  <sheetFormatPr baseColWidth="10" defaultRowHeight="15" x14ac:dyDescent="0.25"/>
  <cols>
    <col min="1" max="2" width="2" style="110" customWidth="1"/>
    <col min="3" max="3" width="43.42578125" style="139" customWidth="1"/>
    <col min="4" max="4" width="15.42578125" style="59" bestFit="1" customWidth="1"/>
    <col min="5" max="5" width="15.85546875" style="59" bestFit="1" customWidth="1"/>
    <col min="6" max="6" width="15.5703125" style="59" hidden="1" customWidth="1"/>
    <col min="7" max="7" width="50.85546875" style="64" customWidth="1"/>
    <col min="8" max="9" width="15.85546875" style="64" customWidth="1"/>
    <col min="10" max="10" width="16" style="64" hidden="1" customWidth="1"/>
    <col min="11" max="11" width="5.5703125" style="64" customWidth="1"/>
    <col min="12" max="12" width="5.140625" style="110" customWidth="1"/>
    <col min="13" max="13" width="2.42578125" style="64" customWidth="1"/>
    <col min="14" max="14" width="56.85546875" style="64" customWidth="1"/>
    <col min="15" max="15" width="17.42578125" style="64" bestFit="1" customWidth="1"/>
    <col min="16" max="16" width="16" style="64" bestFit="1" customWidth="1"/>
    <col min="17" max="17" width="17.140625" style="64" hidden="1" customWidth="1"/>
    <col min="18" max="18" width="6.42578125" style="64" customWidth="1"/>
    <col min="19" max="19" width="5.85546875" style="110" customWidth="1"/>
    <col min="20" max="20" width="53.42578125" style="64" customWidth="1"/>
    <col min="21" max="24" width="20.140625" style="64" customWidth="1"/>
    <col min="25" max="25" width="16.140625" style="64" customWidth="1"/>
    <col min="26" max="26" width="7.140625" style="64" customWidth="1"/>
    <col min="27" max="27" width="5.85546875" style="110" customWidth="1"/>
    <col min="28" max="28" width="50.85546875" style="64" customWidth="1"/>
    <col min="29" max="29" width="16.42578125" style="64" bestFit="1" customWidth="1"/>
    <col min="30" max="30" width="14.85546875" style="64" customWidth="1"/>
    <col min="31" max="31" width="15.140625" style="64" hidden="1" customWidth="1"/>
    <col min="32" max="32" width="15.42578125" style="64" hidden="1" customWidth="1"/>
    <col min="33" max="33" width="7.140625" style="64" customWidth="1"/>
    <col min="34" max="34" width="7.140625" style="110" customWidth="1"/>
    <col min="35" max="36" width="1.85546875" style="64" customWidth="1"/>
    <col min="37" max="37" width="57.5703125" style="64" customWidth="1"/>
    <col min="38" max="38" width="16.85546875" style="64" bestFit="1" customWidth="1"/>
    <col min="39" max="39" width="15.5703125" style="64" bestFit="1" customWidth="1"/>
  </cols>
  <sheetData>
    <row r="1" spans="1:39" x14ac:dyDescent="0.2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5" customHeight="1" x14ac:dyDescent="0.25">
      <c r="A2" s="1"/>
      <c r="B2" s="1"/>
      <c r="C2" s="4" t="str">
        <f>+[1]Paramunicipal!B1</f>
        <v>Sector Paramunicipal</v>
      </c>
      <c r="D2" s="5"/>
      <c r="E2" s="5"/>
      <c r="F2" s="5"/>
      <c r="G2" s="5"/>
      <c r="H2" s="5"/>
      <c r="I2" s="5"/>
      <c r="J2" s="6"/>
      <c r="K2" s="2"/>
      <c r="L2" s="1"/>
      <c r="M2" s="4" t="str">
        <f>+C2</f>
        <v>Sector Paramunicipal</v>
      </c>
      <c r="N2" s="5"/>
      <c r="O2" s="5"/>
      <c r="P2" s="7"/>
      <c r="Q2" s="8"/>
      <c r="R2" s="2"/>
      <c r="S2" s="1"/>
      <c r="T2" s="9" t="str">
        <f>+C2</f>
        <v>Sector Paramunicipal</v>
      </c>
      <c r="U2" s="10"/>
      <c r="V2" s="10"/>
      <c r="W2" s="10"/>
      <c r="X2" s="10"/>
      <c r="Y2" s="11"/>
      <c r="Z2" s="2"/>
      <c r="AA2" s="1"/>
      <c r="AB2" s="4" t="str">
        <f>+C2</f>
        <v>Sector Paramunicipal</v>
      </c>
      <c r="AC2" s="5"/>
      <c r="AD2" s="5"/>
      <c r="AE2" s="12"/>
      <c r="AF2" s="13"/>
      <c r="AG2" s="2"/>
      <c r="AH2" s="1"/>
      <c r="AI2" s="4" t="str">
        <f>+C2</f>
        <v>Sector Paramunicipal</v>
      </c>
      <c r="AJ2" s="5"/>
      <c r="AK2" s="5"/>
      <c r="AL2" s="5"/>
      <c r="AM2" s="7"/>
    </row>
    <row r="3" spans="1:39" x14ac:dyDescent="0.25">
      <c r="A3" s="1"/>
      <c r="B3" s="1"/>
      <c r="C3" s="14" t="str">
        <f>+[1]Paramunicipal!B68</f>
        <v>Estado de Situación Financiera</v>
      </c>
      <c r="D3" s="15"/>
      <c r="E3" s="15"/>
      <c r="F3" s="15"/>
      <c r="G3" s="15"/>
      <c r="H3" s="15"/>
      <c r="I3" s="15"/>
      <c r="J3" s="16"/>
      <c r="K3" s="2"/>
      <c r="L3" s="1"/>
      <c r="M3" s="14" t="str">
        <f>+[1]Paramunicipal!B2</f>
        <v>Estado de Actividades</v>
      </c>
      <c r="N3" s="15"/>
      <c r="O3" s="15"/>
      <c r="P3" s="17"/>
      <c r="Q3" s="18"/>
      <c r="R3" s="2"/>
      <c r="S3" s="1"/>
      <c r="T3" s="19" t="s">
        <v>0</v>
      </c>
      <c r="U3" s="20"/>
      <c r="V3" s="20"/>
      <c r="W3" s="20"/>
      <c r="X3" s="20"/>
      <c r="Y3" s="21"/>
      <c r="Z3" s="2"/>
      <c r="AA3" s="1"/>
      <c r="AB3" s="14" t="s">
        <v>1</v>
      </c>
      <c r="AC3" s="15"/>
      <c r="AD3" s="15"/>
      <c r="AE3" s="22"/>
      <c r="AF3" s="23"/>
      <c r="AG3" s="2"/>
      <c r="AH3" s="1"/>
      <c r="AI3" s="14" t="s">
        <v>2</v>
      </c>
      <c r="AJ3" s="15"/>
      <c r="AK3" s="15"/>
      <c r="AL3" s="15"/>
      <c r="AM3" s="17"/>
    </row>
    <row r="4" spans="1:39" x14ac:dyDescent="0.25">
      <c r="A4" s="1"/>
      <c r="B4" s="1"/>
      <c r="C4" s="14" t="s">
        <v>158</v>
      </c>
      <c r="D4" s="15"/>
      <c r="E4" s="15"/>
      <c r="F4" s="15"/>
      <c r="G4" s="15"/>
      <c r="H4" s="15"/>
      <c r="I4" s="15"/>
      <c r="J4" s="16"/>
      <c r="K4" s="2"/>
      <c r="L4" s="1"/>
      <c r="M4" s="14" t="s">
        <v>152</v>
      </c>
      <c r="N4" s="15"/>
      <c r="O4" s="15"/>
      <c r="P4" s="17"/>
      <c r="Q4" s="18"/>
      <c r="R4" s="2"/>
      <c r="S4" s="1"/>
      <c r="T4" s="24" t="s">
        <v>152</v>
      </c>
      <c r="U4" s="25"/>
      <c r="V4" s="25"/>
      <c r="W4" s="25"/>
      <c r="X4" s="25"/>
      <c r="Y4" s="26"/>
      <c r="Z4" s="2"/>
      <c r="AA4" s="27"/>
      <c r="AB4" s="14" t="s">
        <v>152</v>
      </c>
      <c r="AC4" s="15"/>
      <c r="AD4" s="15"/>
      <c r="AE4" s="22"/>
      <c r="AF4" s="23"/>
      <c r="AG4" s="2"/>
      <c r="AH4" s="1"/>
      <c r="AI4" s="14" t="s">
        <v>152</v>
      </c>
      <c r="AJ4" s="15"/>
      <c r="AK4" s="15"/>
      <c r="AL4" s="15"/>
      <c r="AM4" s="17"/>
    </row>
    <row r="5" spans="1:39" ht="30.6" customHeight="1" x14ac:dyDescent="0.25">
      <c r="A5" s="27"/>
      <c r="B5" s="27"/>
      <c r="C5" s="28"/>
      <c r="D5" s="29"/>
      <c r="E5" s="29"/>
      <c r="F5" s="29"/>
      <c r="G5" s="29"/>
      <c r="H5" s="29"/>
      <c r="I5" s="29"/>
      <c r="J5" s="30"/>
      <c r="K5" s="31"/>
      <c r="L5" s="27"/>
      <c r="M5" s="28"/>
      <c r="N5" s="29"/>
      <c r="O5" s="29"/>
      <c r="P5" s="32"/>
      <c r="Q5" s="33"/>
      <c r="R5" s="31"/>
      <c r="S5" s="27"/>
      <c r="T5" s="34" t="s">
        <v>3</v>
      </c>
      <c r="U5" s="35" t="s">
        <v>4</v>
      </c>
      <c r="V5" s="35" t="s">
        <v>5</v>
      </c>
      <c r="W5" s="35" t="s">
        <v>6</v>
      </c>
      <c r="X5" s="35" t="s">
        <v>7</v>
      </c>
      <c r="Y5" s="35" t="s">
        <v>8</v>
      </c>
      <c r="Z5" s="31"/>
      <c r="AA5" s="1"/>
      <c r="AB5" s="28"/>
      <c r="AC5" s="29"/>
      <c r="AD5" s="29"/>
      <c r="AE5" s="36"/>
      <c r="AF5" s="37"/>
      <c r="AG5" s="31"/>
      <c r="AH5" s="27"/>
      <c r="AI5" s="38"/>
      <c r="AJ5" s="39"/>
      <c r="AK5" s="39"/>
      <c r="AL5" s="39"/>
      <c r="AM5" s="40"/>
    </row>
    <row r="6" spans="1:39" x14ac:dyDescent="0.25">
      <c r="A6" s="41">
        <v>1000</v>
      </c>
      <c r="B6" s="41">
        <v>2000</v>
      </c>
      <c r="C6" s="42" t="s">
        <v>9</v>
      </c>
      <c r="D6" s="43">
        <v>2022</v>
      </c>
      <c r="E6" s="43">
        <v>2021</v>
      </c>
      <c r="F6" s="43">
        <v>2017</v>
      </c>
      <c r="G6" s="44" t="s">
        <v>10</v>
      </c>
      <c r="H6" s="43">
        <v>2022</v>
      </c>
      <c r="I6" s="45">
        <v>2021</v>
      </c>
      <c r="J6" s="45">
        <v>2017</v>
      </c>
      <c r="K6" s="43"/>
      <c r="L6" s="46"/>
      <c r="M6" s="47"/>
      <c r="N6" s="48"/>
      <c r="O6" s="49">
        <v>2022</v>
      </c>
      <c r="P6" s="50">
        <v>2021</v>
      </c>
      <c r="Q6" s="50">
        <v>2017</v>
      </c>
      <c r="R6" s="2"/>
      <c r="S6" s="1"/>
      <c r="T6" s="51"/>
      <c r="U6" s="52"/>
      <c r="V6" s="52"/>
      <c r="W6" s="52"/>
      <c r="X6" s="52"/>
      <c r="Y6" s="53"/>
      <c r="Z6" s="2"/>
      <c r="AA6" s="41">
        <v>1000</v>
      </c>
      <c r="AB6" s="54" t="s">
        <v>9</v>
      </c>
      <c r="AC6" s="55">
        <f>IF(E32&gt;D32,E32-D32,0)</f>
        <v>0</v>
      </c>
      <c r="AD6" s="56">
        <f>IF(D32&gt;E32,D32-E32,0)</f>
        <v>350918.23000000045</v>
      </c>
      <c r="AE6" s="55">
        <f>IF(F32&gt;E32,F32-E32,0)</f>
        <v>0</v>
      </c>
      <c r="AF6" s="56">
        <f>IF(E32&gt;F32,E32-F32,0)</f>
        <v>9692941.8500000015</v>
      </c>
      <c r="AG6" s="2"/>
      <c r="AH6" s="1"/>
      <c r="AI6" s="57" t="s">
        <v>3</v>
      </c>
      <c r="AJ6" s="58"/>
      <c r="AK6" s="58"/>
      <c r="AL6" s="43">
        <v>2022</v>
      </c>
      <c r="AM6" s="45">
        <v>2021</v>
      </c>
    </row>
    <row r="7" spans="1:39" x14ac:dyDescent="0.25">
      <c r="A7" s="41"/>
      <c r="B7" s="41"/>
      <c r="C7" s="42"/>
      <c r="G7" s="44"/>
      <c r="H7" s="60"/>
      <c r="I7" s="61"/>
      <c r="J7" s="61"/>
      <c r="K7" s="60"/>
      <c r="L7" s="41">
        <v>4000</v>
      </c>
      <c r="M7" s="62" t="s">
        <v>11</v>
      </c>
      <c r="N7" s="63"/>
      <c r="P7" s="65"/>
      <c r="Q7" s="65"/>
      <c r="R7" s="2"/>
      <c r="S7" s="66">
        <v>900001</v>
      </c>
      <c r="T7" s="54" t="s">
        <v>157</v>
      </c>
      <c r="U7" s="67">
        <f>SUM(U8:U10)</f>
        <v>0</v>
      </c>
      <c r="V7" s="68"/>
      <c r="W7" s="68"/>
      <c r="X7" s="67"/>
      <c r="Y7" s="69">
        <f>SUM(U7:X7)</f>
        <v>0</v>
      </c>
      <c r="Z7" s="2"/>
      <c r="AA7" s="41">
        <v>1100</v>
      </c>
      <c r="AB7" s="70" t="s">
        <v>12</v>
      </c>
      <c r="AC7" s="71">
        <f>IF(E17&gt;D17,E17-D17,0)</f>
        <v>0</v>
      </c>
      <c r="AD7" s="72">
        <f>IF(D17&gt;E17,D17-E17,0)</f>
        <v>540146.37000000011</v>
      </c>
      <c r="AE7" s="71">
        <f>IF(F17&gt;E17,F17-E17,0)</f>
        <v>0</v>
      </c>
      <c r="AF7" s="72">
        <f>IF(E17&gt;F17,E17-F17,0)</f>
        <v>2413171.08</v>
      </c>
      <c r="AG7" s="2"/>
      <c r="AH7" s="1"/>
      <c r="AI7" s="73"/>
      <c r="AJ7" s="74"/>
      <c r="AK7" s="75"/>
      <c r="AL7" s="76"/>
      <c r="AM7" s="77"/>
    </row>
    <row r="8" spans="1:39" x14ac:dyDescent="0.25">
      <c r="A8" s="41">
        <v>1100</v>
      </c>
      <c r="B8" s="41">
        <v>2100</v>
      </c>
      <c r="C8" s="78" t="s">
        <v>12</v>
      </c>
      <c r="G8" s="44" t="s">
        <v>13</v>
      </c>
      <c r="H8" s="79"/>
      <c r="I8" s="80"/>
      <c r="J8" s="81"/>
      <c r="K8" s="82"/>
      <c r="L8" s="41">
        <v>4100</v>
      </c>
      <c r="M8" s="83" t="s">
        <v>14</v>
      </c>
      <c r="N8" s="84"/>
      <c r="O8" s="79">
        <f>SUM(O9:O15)</f>
        <v>672757.66</v>
      </c>
      <c r="P8" s="80">
        <f>SUM(P9:P15)</f>
        <v>4.99</v>
      </c>
      <c r="Q8" s="80">
        <f>SUM(Q9:Q16)</f>
        <v>0</v>
      </c>
      <c r="R8" s="2"/>
      <c r="S8" s="85">
        <v>3110</v>
      </c>
      <c r="T8" s="86" t="s">
        <v>15</v>
      </c>
      <c r="U8" s="87">
        <f>+I35</f>
        <v>0</v>
      </c>
      <c r="V8" s="68"/>
      <c r="W8" s="68"/>
      <c r="X8" s="68"/>
      <c r="Y8" s="88">
        <f>SUM(U8:X8)</f>
        <v>0</v>
      </c>
      <c r="Z8" s="2"/>
      <c r="AA8" s="85">
        <v>1110</v>
      </c>
      <c r="AB8" s="86" t="s">
        <v>16</v>
      </c>
      <c r="AC8" s="89">
        <f t="shared" ref="AC8:AC14" si="0">IF(E9&gt;D9,E9-D9,0)</f>
        <v>0</v>
      </c>
      <c r="AD8" s="90">
        <f t="shared" ref="AD8:AD14" si="1">IF(D9&gt;E9,D9-E9,0)</f>
        <v>53635</v>
      </c>
      <c r="AE8" s="89">
        <f t="shared" ref="AE8:AE14" si="2">IF(F9&gt;E9,F9-E9,0)</f>
        <v>0</v>
      </c>
      <c r="AF8" s="90">
        <f t="shared" ref="AF8:AF14" si="3">IF(E9&gt;F9,E9-F9,0)</f>
        <v>977738.86</v>
      </c>
      <c r="AG8" s="2"/>
      <c r="AH8" s="1"/>
      <c r="AI8" s="91" t="s">
        <v>17</v>
      </c>
      <c r="AJ8" s="74"/>
      <c r="AK8" s="92"/>
      <c r="AL8" s="93"/>
      <c r="AM8" s="94"/>
    </row>
    <row r="9" spans="1:39" x14ac:dyDescent="0.25">
      <c r="A9" s="85">
        <v>1110</v>
      </c>
      <c r="B9" s="85">
        <v>2110</v>
      </c>
      <c r="C9" s="95" t="s">
        <v>16</v>
      </c>
      <c r="D9" s="96">
        <f>+[1]Paramunicipal!E74</f>
        <v>1031373.86</v>
      </c>
      <c r="E9" s="96">
        <f>+[1]Paramunicipal!F74</f>
        <v>977738.86</v>
      </c>
      <c r="F9" s="96">
        <f>+[1]Paramunicipal!G74</f>
        <v>0</v>
      </c>
      <c r="G9" s="97" t="s">
        <v>18</v>
      </c>
      <c r="H9" s="96">
        <f>+[1]Paramunicipal!E102</f>
        <v>642888.56999999995</v>
      </c>
      <c r="I9" s="98">
        <f>+[1]Paramunicipal!F102</f>
        <v>410799</v>
      </c>
      <c r="J9" s="98">
        <f>+[1]Paramunicipal!G102</f>
        <v>0</v>
      </c>
      <c r="K9" s="96"/>
      <c r="L9" s="85">
        <v>4110</v>
      </c>
      <c r="M9" s="99"/>
      <c r="N9" s="100" t="s">
        <v>19</v>
      </c>
      <c r="O9" s="96">
        <f>+[1]Paramunicipal!E7</f>
        <v>0</v>
      </c>
      <c r="P9" s="98">
        <f>+[1]Paramunicipal!F7</f>
        <v>0</v>
      </c>
      <c r="Q9" s="98">
        <f>+[1]Paramunicipal!G7</f>
        <v>0</v>
      </c>
      <c r="R9" s="2"/>
      <c r="S9" s="85">
        <v>3120</v>
      </c>
      <c r="T9" s="86" t="s">
        <v>20</v>
      </c>
      <c r="U9" s="87">
        <f t="shared" ref="U9:U10" si="4">+I36</f>
        <v>0</v>
      </c>
      <c r="V9" s="68"/>
      <c r="W9" s="68"/>
      <c r="X9" s="68"/>
      <c r="Y9" s="88">
        <f>SUM(U9:X9)</f>
        <v>0</v>
      </c>
      <c r="Z9" s="2"/>
      <c r="AA9" s="85">
        <v>1120</v>
      </c>
      <c r="AB9" s="86" t="s">
        <v>21</v>
      </c>
      <c r="AC9" s="89">
        <f t="shared" si="0"/>
        <v>0</v>
      </c>
      <c r="AD9" s="90">
        <f t="shared" si="1"/>
        <v>486511.37000000011</v>
      </c>
      <c r="AE9" s="89">
        <f t="shared" si="2"/>
        <v>0</v>
      </c>
      <c r="AF9" s="90">
        <f t="shared" si="3"/>
        <v>1296982.22</v>
      </c>
      <c r="AG9" s="2"/>
      <c r="AH9" s="1"/>
      <c r="AI9" s="73"/>
      <c r="AJ9" s="92" t="s">
        <v>22</v>
      </c>
      <c r="AK9" s="92"/>
      <c r="AL9" s="67">
        <f>SUM(AL10:AL19)</f>
        <v>11196297.310000001</v>
      </c>
      <c r="AM9" s="69">
        <f>SUM(AM10:AM19)</f>
        <v>9623705.120000001</v>
      </c>
    </row>
    <row r="10" spans="1:39" x14ac:dyDescent="0.25">
      <c r="A10" s="85">
        <v>1120</v>
      </c>
      <c r="B10" s="85">
        <v>2120</v>
      </c>
      <c r="C10" s="95" t="s">
        <v>21</v>
      </c>
      <c r="D10" s="96">
        <f>+[1]Paramunicipal!E75</f>
        <v>1783493.59</v>
      </c>
      <c r="E10" s="96">
        <f>+[1]Paramunicipal!F75</f>
        <v>1296982.22</v>
      </c>
      <c r="F10" s="96">
        <f>+[1]Paramunicipal!G75</f>
        <v>0</v>
      </c>
      <c r="G10" s="97" t="s">
        <v>23</v>
      </c>
      <c r="H10" s="96">
        <f>+[1]Paramunicipal!E103</f>
        <v>0</v>
      </c>
      <c r="I10" s="98">
        <f>+[1]Paramunicipal!F103</f>
        <v>0</v>
      </c>
      <c r="J10" s="98">
        <f>+[1]Paramunicipal!G103</f>
        <v>0</v>
      </c>
      <c r="K10" s="96"/>
      <c r="L10" s="85">
        <v>4120</v>
      </c>
      <c r="M10" s="99"/>
      <c r="N10" s="100" t="s">
        <v>24</v>
      </c>
      <c r="O10" s="96">
        <f>+[1]Paramunicipal!E8</f>
        <v>0</v>
      </c>
      <c r="P10" s="98">
        <f>+[1]Paramunicipal!F8</f>
        <v>0</v>
      </c>
      <c r="Q10" s="98">
        <f>+[1]Paramunicipal!G8</f>
        <v>0</v>
      </c>
      <c r="R10" s="2"/>
      <c r="S10" s="85">
        <v>3130</v>
      </c>
      <c r="T10" s="86" t="s">
        <v>25</v>
      </c>
      <c r="U10" s="87">
        <f t="shared" si="4"/>
        <v>0</v>
      </c>
      <c r="V10" s="68"/>
      <c r="W10" s="68"/>
      <c r="X10" s="68"/>
      <c r="Y10" s="88">
        <f>SUM(U10:X10)</f>
        <v>0</v>
      </c>
      <c r="Z10" s="2"/>
      <c r="AA10" s="85">
        <v>1130</v>
      </c>
      <c r="AB10" s="86" t="s">
        <v>26</v>
      </c>
      <c r="AC10" s="89">
        <f t="shared" si="0"/>
        <v>0</v>
      </c>
      <c r="AD10" s="90">
        <f t="shared" si="1"/>
        <v>0</v>
      </c>
      <c r="AE10" s="89">
        <f t="shared" si="2"/>
        <v>0</v>
      </c>
      <c r="AF10" s="90">
        <f t="shared" si="3"/>
        <v>0</v>
      </c>
      <c r="AG10" s="2"/>
      <c r="AH10" s="85">
        <v>4110</v>
      </c>
      <c r="AI10" s="73"/>
      <c r="AJ10" s="74"/>
      <c r="AK10" s="101" t="s">
        <v>19</v>
      </c>
      <c r="AL10" s="87">
        <f>+O9</f>
        <v>0</v>
      </c>
      <c r="AM10" s="102">
        <f t="shared" ref="AM10:AM16" si="5">+P9</f>
        <v>0</v>
      </c>
    </row>
    <row r="11" spans="1:39" x14ac:dyDescent="0.25">
      <c r="A11" s="85">
        <v>1130</v>
      </c>
      <c r="B11" s="85">
        <v>2130</v>
      </c>
      <c r="C11" s="95" t="s">
        <v>26</v>
      </c>
      <c r="D11" s="96">
        <f>+[1]Paramunicipal!E76</f>
        <v>0</v>
      </c>
      <c r="E11" s="96">
        <f>+[1]Paramunicipal!F76</f>
        <v>0</v>
      </c>
      <c r="F11" s="96">
        <f>+[1]Paramunicipal!G76</f>
        <v>0</v>
      </c>
      <c r="G11" s="97" t="s">
        <v>27</v>
      </c>
      <c r="H11" s="96">
        <f>+[1]Paramunicipal!E104</f>
        <v>0</v>
      </c>
      <c r="I11" s="98">
        <f>+[1]Paramunicipal!F104</f>
        <v>0</v>
      </c>
      <c r="J11" s="98">
        <f>+[1]Paramunicipal!G104</f>
        <v>0</v>
      </c>
      <c r="K11" s="96"/>
      <c r="L11" s="85">
        <v>4130</v>
      </c>
      <c r="M11" s="99"/>
      <c r="N11" s="100" t="s">
        <v>28</v>
      </c>
      <c r="O11" s="96">
        <f>+[1]Paramunicipal!E9</f>
        <v>0</v>
      </c>
      <c r="P11" s="98">
        <f>+[1]Paramunicipal!F9</f>
        <v>0</v>
      </c>
      <c r="Q11" s="98">
        <f>+[1]Paramunicipal!G9</f>
        <v>0</v>
      </c>
      <c r="R11" s="2"/>
      <c r="S11" s="85"/>
      <c r="T11" s="86"/>
      <c r="U11" s="87"/>
      <c r="V11" s="68"/>
      <c r="W11" s="68"/>
      <c r="X11" s="68"/>
      <c r="Y11" s="88"/>
      <c r="Z11" s="2"/>
      <c r="AA11" s="85">
        <v>1140</v>
      </c>
      <c r="AB11" s="86" t="s">
        <v>29</v>
      </c>
      <c r="AC11" s="89">
        <f t="shared" si="0"/>
        <v>0</v>
      </c>
      <c r="AD11" s="90">
        <f t="shared" si="1"/>
        <v>0</v>
      </c>
      <c r="AE11" s="89">
        <f t="shared" si="2"/>
        <v>0</v>
      </c>
      <c r="AF11" s="90">
        <f t="shared" si="3"/>
        <v>138450</v>
      </c>
      <c r="AG11" s="2"/>
      <c r="AH11" s="85">
        <v>4120</v>
      </c>
      <c r="AI11" s="73"/>
      <c r="AJ11" s="74"/>
      <c r="AK11" s="101" t="s">
        <v>24</v>
      </c>
      <c r="AL11" s="87">
        <f t="shared" ref="AL11:AL16" si="6">+O10</f>
        <v>0</v>
      </c>
      <c r="AM11" s="102">
        <f t="shared" si="5"/>
        <v>0</v>
      </c>
    </row>
    <row r="12" spans="1:39" x14ac:dyDescent="0.25">
      <c r="A12" s="85">
        <v>1140</v>
      </c>
      <c r="B12" s="85">
        <v>2140</v>
      </c>
      <c r="C12" s="95" t="s">
        <v>29</v>
      </c>
      <c r="D12" s="96">
        <f>+[1]Paramunicipal!E77</f>
        <v>138450</v>
      </c>
      <c r="E12" s="96">
        <f>+[1]Paramunicipal!F77</f>
        <v>138450</v>
      </c>
      <c r="F12" s="96">
        <f>+[1]Paramunicipal!G77</f>
        <v>0</v>
      </c>
      <c r="G12" s="97" t="s">
        <v>30</v>
      </c>
      <c r="H12" s="96">
        <f>+[1]Paramunicipal!E105</f>
        <v>0</v>
      </c>
      <c r="I12" s="98">
        <f>+[1]Paramunicipal!F105</f>
        <v>0</v>
      </c>
      <c r="J12" s="98">
        <f>+[1]Paramunicipal!G105</f>
        <v>0</v>
      </c>
      <c r="K12" s="96"/>
      <c r="L12" s="85">
        <v>4140</v>
      </c>
      <c r="M12" s="99"/>
      <c r="N12" s="100" t="s">
        <v>31</v>
      </c>
      <c r="O12" s="96">
        <f>+[1]Paramunicipal!E10</f>
        <v>0</v>
      </c>
      <c r="P12" s="98">
        <f>+[1]Paramunicipal!F10</f>
        <v>0</v>
      </c>
      <c r="Q12" s="98">
        <f>+[1]Paramunicipal!G10</f>
        <v>0</v>
      </c>
      <c r="R12" s="2"/>
      <c r="S12" s="66">
        <v>900002</v>
      </c>
      <c r="T12" s="54" t="s">
        <v>156</v>
      </c>
      <c r="U12" s="68" t="s">
        <v>32</v>
      </c>
      <c r="V12" s="67">
        <f>SUM(V13:V17)</f>
        <v>9192221.2100000009</v>
      </c>
      <c r="W12" s="67">
        <f>SUM(W13:W17)</f>
        <v>89921.64</v>
      </c>
      <c r="X12" s="67"/>
      <c r="Y12" s="69">
        <f t="shared" ref="Y12:Y17" si="7">SUM(U12:X12)</f>
        <v>9282142.8500000015</v>
      </c>
      <c r="Z12" s="2"/>
      <c r="AA12" s="85">
        <v>1150</v>
      </c>
      <c r="AB12" s="86" t="s">
        <v>33</v>
      </c>
      <c r="AC12" s="89">
        <f t="shared" si="0"/>
        <v>0</v>
      </c>
      <c r="AD12" s="90">
        <f t="shared" si="1"/>
        <v>0</v>
      </c>
      <c r="AE12" s="89">
        <f t="shared" si="2"/>
        <v>0</v>
      </c>
      <c r="AF12" s="90">
        <f t="shared" si="3"/>
        <v>0</v>
      </c>
      <c r="AG12" s="2"/>
      <c r="AH12" s="85">
        <v>4130</v>
      </c>
      <c r="AI12" s="73"/>
      <c r="AJ12" s="74"/>
      <c r="AK12" s="101" t="s">
        <v>28</v>
      </c>
      <c r="AL12" s="87">
        <f t="shared" si="6"/>
        <v>0</v>
      </c>
      <c r="AM12" s="102">
        <f t="shared" si="5"/>
        <v>0</v>
      </c>
    </row>
    <row r="13" spans="1:39" x14ac:dyDescent="0.25">
      <c r="A13" s="85">
        <v>1150</v>
      </c>
      <c r="B13" s="85">
        <v>2150</v>
      </c>
      <c r="C13" s="95" t="s">
        <v>33</v>
      </c>
      <c r="D13" s="96">
        <f>+[1]Paramunicipal!E78</f>
        <v>0</v>
      </c>
      <c r="E13" s="96">
        <f>+[1]Paramunicipal!F78</f>
        <v>0</v>
      </c>
      <c r="F13" s="96">
        <f>+[1]Paramunicipal!G78</f>
        <v>0</v>
      </c>
      <c r="G13" s="97" t="s">
        <v>34</v>
      </c>
      <c r="H13" s="96">
        <f>+[1]Paramunicipal!E106</f>
        <v>0</v>
      </c>
      <c r="I13" s="98">
        <f>+[1]Paramunicipal!F106</f>
        <v>0</v>
      </c>
      <c r="J13" s="98">
        <f>+[1]Paramunicipal!G106</f>
        <v>0</v>
      </c>
      <c r="K13" s="96"/>
      <c r="L13" s="85">
        <v>4150</v>
      </c>
      <c r="M13" s="99"/>
      <c r="N13" s="100" t="s">
        <v>35</v>
      </c>
      <c r="O13" s="96">
        <f>+[1]Paramunicipal!E11</f>
        <v>119.12</v>
      </c>
      <c r="P13" s="98">
        <f>+[1]Paramunicipal!F11</f>
        <v>4.99</v>
      </c>
      <c r="Q13" s="98">
        <f>+[1]Paramunicipal!G11</f>
        <v>0</v>
      </c>
      <c r="R13" s="2"/>
      <c r="S13" s="85">
        <v>3210</v>
      </c>
      <c r="T13" s="86" t="s">
        <v>36</v>
      </c>
      <c r="U13" s="68" t="s">
        <v>32</v>
      </c>
      <c r="W13" s="87">
        <f>+I40</f>
        <v>89921.64</v>
      </c>
      <c r="X13" s="68"/>
      <c r="Y13" s="88">
        <f t="shared" si="7"/>
        <v>89921.64</v>
      </c>
      <c r="Z13" s="2"/>
      <c r="AA13" s="85">
        <v>1160</v>
      </c>
      <c r="AB13" s="86" t="s">
        <v>37</v>
      </c>
      <c r="AC13" s="89">
        <f t="shared" si="0"/>
        <v>0</v>
      </c>
      <c r="AD13" s="90">
        <f t="shared" si="1"/>
        <v>0</v>
      </c>
      <c r="AE13" s="89">
        <f t="shared" si="2"/>
        <v>0</v>
      </c>
      <c r="AF13" s="90">
        <f t="shared" si="3"/>
        <v>0</v>
      </c>
      <c r="AG13" s="2"/>
      <c r="AH13" s="85">
        <v>4140</v>
      </c>
      <c r="AI13" s="73"/>
      <c r="AJ13" s="74"/>
      <c r="AK13" s="101" t="s">
        <v>31</v>
      </c>
      <c r="AL13" s="87">
        <f t="shared" si="6"/>
        <v>0</v>
      </c>
      <c r="AM13" s="102">
        <f t="shared" si="5"/>
        <v>0</v>
      </c>
    </row>
    <row r="14" spans="1:39" ht="22.5" x14ac:dyDescent="0.25">
      <c r="A14" s="85">
        <v>1160</v>
      </c>
      <c r="B14" s="85">
        <v>2160</v>
      </c>
      <c r="C14" s="95" t="s">
        <v>37</v>
      </c>
      <c r="D14" s="96">
        <f>+[1]Paramunicipal!E79</f>
        <v>0</v>
      </c>
      <c r="E14" s="96">
        <f>+[1]Paramunicipal!F79</f>
        <v>0</v>
      </c>
      <c r="F14" s="96">
        <f>+[1]Paramunicipal!G79</f>
        <v>0</v>
      </c>
      <c r="G14" s="97" t="s">
        <v>38</v>
      </c>
      <c r="H14" s="96">
        <f>+[1]Paramunicipal!E107</f>
        <v>0</v>
      </c>
      <c r="I14" s="98">
        <f>+[1]Paramunicipal!F107</f>
        <v>0</v>
      </c>
      <c r="J14" s="98">
        <f>+[1]Paramunicipal!G107</f>
        <v>0</v>
      </c>
      <c r="K14" s="96"/>
      <c r="L14" s="85">
        <v>4160</v>
      </c>
      <c r="M14" s="99"/>
      <c r="N14" s="100" t="s">
        <v>39</v>
      </c>
      <c r="O14" s="96">
        <f>+[1]Paramunicipal!E12</f>
        <v>0</v>
      </c>
      <c r="P14" s="98">
        <f>+[1]Paramunicipal!F12</f>
        <v>0</v>
      </c>
      <c r="Q14" s="98">
        <f>+[1]Paramunicipal!G12</f>
        <v>0</v>
      </c>
      <c r="R14" s="2"/>
      <c r="S14" s="85">
        <v>3220</v>
      </c>
      <c r="T14" s="86" t="s">
        <v>40</v>
      </c>
      <c r="U14" s="68" t="s">
        <v>32</v>
      </c>
      <c r="V14" s="87">
        <f>+I41</f>
        <v>9192221.2100000009</v>
      </c>
      <c r="W14" s="68"/>
      <c r="X14" s="68"/>
      <c r="Y14" s="88">
        <f t="shared" si="7"/>
        <v>9192221.2100000009</v>
      </c>
      <c r="Z14" s="2"/>
      <c r="AA14" s="85">
        <v>1190</v>
      </c>
      <c r="AB14" s="86" t="s">
        <v>41</v>
      </c>
      <c r="AC14" s="89">
        <f t="shared" si="0"/>
        <v>0</v>
      </c>
      <c r="AD14" s="90">
        <f t="shared" si="1"/>
        <v>0</v>
      </c>
      <c r="AE14" s="89">
        <f t="shared" si="2"/>
        <v>0</v>
      </c>
      <c r="AF14" s="90">
        <f t="shared" si="3"/>
        <v>0</v>
      </c>
      <c r="AG14" s="2"/>
      <c r="AH14" s="85">
        <v>4150</v>
      </c>
      <c r="AI14" s="73"/>
      <c r="AJ14" s="74"/>
      <c r="AK14" s="101" t="s">
        <v>35</v>
      </c>
      <c r="AL14" s="87">
        <f t="shared" si="6"/>
        <v>119.12</v>
      </c>
      <c r="AM14" s="102">
        <f t="shared" si="5"/>
        <v>4.99</v>
      </c>
    </row>
    <row r="15" spans="1:39" x14ac:dyDescent="0.25">
      <c r="A15" s="85">
        <v>1190</v>
      </c>
      <c r="B15" s="85">
        <v>2170</v>
      </c>
      <c r="C15" s="95" t="s">
        <v>41</v>
      </c>
      <c r="D15" s="96">
        <f>+[1]Paramunicipal!E80</f>
        <v>0</v>
      </c>
      <c r="E15" s="96">
        <f>+[1]Paramunicipal!F80</f>
        <v>0</v>
      </c>
      <c r="F15" s="96">
        <f>+[1]Paramunicipal!G80</f>
        <v>0</v>
      </c>
      <c r="G15" s="97" t="s">
        <v>42</v>
      </c>
      <c r="H15" s="96">
        <f>+[1]Paramunicipal!E108</f>
        <v>0</v>
      </c>
      <c r="I15" s="98">
        <f>+[1]Paramunicipal!F108</f>
        <v>0</v>
      </c>
      <c r="J15" s="98">
        <f>+[1]Paramunicipal!G108</f>
        <v>0</v>
      </c>
      <c r="K15" s="96"/>
      <c r="L15" s="85">
        <v>4170</v>
      </c>
      <c r="M15" s="99"/>
      <c r="N15" s="100" t="s">
        <v>43</v>
      </c>
      <c r="O15" s="96">
        <f>+[1]Paramunicipal!E13</f>
        <v>672638.54</v>
      </c>
      <c r="P15" s="98">
        <f>+[1]Paramunicipal!F13</f>
        <v>0</v>
      </c>
      <c r="Q15" s="98">
        <f>+[1]Paramunicipal!G13</f>
        <v>0</v>
      </c>
      <c r="S15" s="85">
        <v>3230</v>
      </c>
      <c r="T15" s="86" t="s">
        <v>44</v>
      </c>
      <c r="U15" s="68"/>
      <c r="V15" s="87">
        <f t="shared" ref="V15:V17" si="8">+I42</f>
        <v>0</v>
      </c>
      <c r="W15" s="68"/>
      <c r="X15" s="68"/>
      <c r="Y15" s="88">
        <f t="shared" si="7"/>
        <v>0</v>
      </c>
      <c r="AA15" s="85"/>
      <c r="AB15" s="86"/>
      <c r="AC15" s="55"/>
      <c r="AD15" s="56"/>
      <c r="AE15" s="55"/>
      <c r="AF15" s="56"/>
      <c r="AH15" s="85">
        <v>4160</v>
      </c>
      <c r="AI15" s="73"/>
      <c r="AJ15" s="74"/>
      <c r="AK15" s="101" t="s">
        <v>39</v>
      </c>
      <c r="AL15" s="87">
        <f t="shared" si="6"/>
        <v>0</v>
      </c>
      <c r="AM15" s="102">
        <f t="shared" si="5"/>
        <v>0</v>
      </c>
    </row>
    <row r="16" spans="1:39" x14ac:dyDescent="0.25">
      <c r="A16" s="85"/>
      <c r="B16" s="85">
        <v>2190</v>
      </c>
      <c r="C16" s="95"/>
      <c r="D16" s="96"/>
      <c r="E16" s="96"/>
      <c r="F16" s="96"/>
      <c r="G16" s="97" t="s">
        <v>45</v>
      </c>
      <c r="H16" s="96">
        <f>+[1]Paramunicipal!E109</f>
        <v>0</v>
      </c>
      <c r="I16" s="98">
        <f>+[1]Paramunicipal!F109</f>
        <v>0</v>
      </c>
      <c r="J16" s="98">
        <f>+[1]Paramunicipal!G109</f>
        <v>0</v>
      </c>
      <c r="K16" s="96"/>
      <c r="L16" s="41">
        <v>4200</v>
      </c>
      <c r="M16" s="99"/>
      <c r="N16" s="100"/>
      <c r="O16" s="96"/>
      <c r="P16" s="98"/>
      <c r="Q16" s="98"/>
      <c r="S16" s="85">
        <v>3240</v>
      </c>
      <c r="T16" s="86" t="s">
        <v>46</v>
      </c>
      <c r="U16" s="68"/>
      <c r="V16" s="87">
        <f t="shared" si="8"/>
        <v>0</v>
      </c>
      <c r="W16" s="68"/>
      <c r="X16" s="68"/>
      <c r="Y16" s="88">
        <f t="shared" si="7"/>
        <v>0</v>
      </c>
      <c r="AA16" s="41">
        <v>1200</v>
      </c>
      <c r="AB16" s="70" t="s">
        <v>47</v>
      </c>
      <c r="AC16" s="71">
        <f>IF(E30&gt;D30,E30-D30,0)</f>
        <v>189228.13999999966</v>
      </c>
      <c r="AD16" s="72">
        <f>IF(D30&gt;E30,D30-E30,0)</f>
        <v>0</v>
      </c>
      <c r="AE16" s="71">
        <f>IF(F30&gt;E30,F30-E30,0)</f>
        <v>0</v>
      </c>
      <c r="AF16" s="72">
        <f>IF(E30&gt;F30,E30-F30,0)</f>
        <v>7279770.7700000005</v>
      </c>
      <c r="AH16" s="85">
        <v>4170</v>
      </c>
      <c r="AI16" s="73"/>
      <c r="AJ16" s="74"/>
      <c r="AK16" s="101" t="s">
        <v>43</v>
      </c>
      <c r="AL16" s="87">
        <f t="shared" si="6"/>
        <v>672638.54</v>
      </c>
      <c r="AM16" s="102">
        <f t="shared" si="5"/>
        <v>0</v>
      </c>
    </row>
    <row r="17" spans="1:39" x14ac:dyDescent="0.25">
      <c r="A17" s="85"/>
      <c r="B17" s="85"/>
      <c r="C17" s="103" t="s">
        <v>48</v>
      </c>
      <c r="D17" s="104">
        <f>SUM(D9:D15)</f>
        <v>2953317.45</v>
      </c>
      <c r="E17" s="104">
        <f>SUM(E9:E15)</f>
        <v>2413171.08</v>
      </c>
      <c r="F17" s="104">
        <f>SUM(F9:F15)</f>
        <v>0</v>
      </c>
      <c r="G17" s="97"/>
      <c r="H17" s="79"/>
      <c r="I17" s="80"/>
      <c r="J17" s="81"/>
      <c r="K17" s="82"/>
      <c r="L17" s="85">
        <v>4210</v>
      </c>
      <c r="M17" s="83" t="s">
        <v>49</v>
      </c>
      <c r="N17" s="63"/>
      <c r="O17" s="79">
        <f>SUM(O18:O19)</f>
        <v>10511989.65</v>
      </c>
      <c r="P17" s="80">
        <f>SUM(P18:P19)</f>
        <v>9615841.8300000001</v>
      </c>
      <c r="Q17" s="80">
        <f>SUM(Q18:Q19)</f>
        <v>0</v>
      </c>
      <c r="S17" s="85">
        <v>3250</v>
      </c>
      <c r="T17" s="86" t="s">
        <v>50</v>
      </c>
      <c r="U17" s="68" t="s">
        <v>32</v>
      </c>
      <c r="V17" s="87">
        <f t="shared" si="8"/>
        <v>0</v>
      </c>
      <c r="W17" s="68"/>
      <c r="X17" s="68"/>
      <c r="Y17" s="88">
        <f t="shared" si="7"/>
        <v>0</v>
      </c>
      <c r="AA17" s="85">
        <v>1210</v>
      </c>
      <c r="AB17" s="86" t="s">
        <v>51</v>
      </c>
      <c r="AC17" s="89">
        <f t="shared" ref="AC17:AC25" si="9">IF(E20&gt;D20,E20-D20,0)</f>
        <v>0</v>
      </c>
      <c r="AD17" s="90">
        <f t="shared" ref="AD17:AD25" si="10">IF(D20&gt;E20,D20-E20,0)</f>
        <v>0</v>
      </c>
      <c r="AE17" s="89">
        <f t="shared" ref="AE17:AE25" si="11">IF(F20&gt;E20,F20-E20,0)</f>
        <v>0</v>
      </c>
      <c r="AF17" s="90">
        <f t="shared" ref="AF17:AF25" si="12">IF(E20&gt;F20,E20-F20,0)</f>
        <v>0</v>
      </c>
      <c r="AH17" s="85">
        <v>4210</v>
      </c>
      <c r="AI17" s="73"/>
      <c r="AJ17" s="74"/>
      <c r="AK17" s="105" t="s">
        <v>52</v>
      </c>
      <c r="AL17" s="87">
        <f>+O18</f>
        <v>10500439.65</v>
      </c>
      <c r="AM17" s="102">
        <f t="shared" ref="AM17:AM18" si="13">+P18</f>
        <v>9607983.5299999993</v>
      </c>
    </row>
    <row r="18" spans="1:39" x14ac:dyDescent="0.25">
      <c r="A18" s="85"/>
      <c r="B18" s="85"/>
      <c r="C18" s="42"/>
      <c r="G18" s="106" t="s">
        <v>53</v>
      </c>
      <c r="H18" s="104">
        <f>SUM(H9:H16)</f>
        <v>642888.56999999995</v>
      </c>
      <c r="I18" s="107">
        <f>SUM(I9:I16)</f>
        <v>410799</v>
      </c>
      <c r="J18" s="107">
        <f>SUM(J9:J16)</f>
        <v>0</v>
      </c>
      <c r="K18" s="104"/>
      <c r="L18" s="85">
        <v>4220</v>
      </c>
      <c r="M18" s="99"/>
      <c r="N18" s="100" t="s">
        <v>54</v>
      </c>
      <c r="O18" s="96">
        <f>+[1]Paramunicipal!E16</f>
        <v>10500439.65</v>
      </c>
      <c r="P18" s="98">
        <f>+[1]Paramunicipal!F16</f>
        <v>9607983.5299999993</v>
      </c>
      <c r="Q18" s="98">
        <f>+[1]Paramunicipal!G16</f>
        <v>0</v>
      </c>
      <c r="S18" s="85"/>
      <c r="T18" s="86"/>
      <c r="U18" s="68"/>
      <c r="V18" s="87"/>
      <c r="W18" s="68"/>
      <c r="X18" s="68"/>
      <c r="Y18" s="88"/>
      <c r="AA18" s="85">
        <v>1220</v>
      </c>
      <c r="AB18" s="86" t="s">
        <v>55</v>
      </c>
      <c r="AC18" s="89">
        <f t="shared" si="9"/>
        <v>0</v>
      </c>
      <c r="AD18" s="90">
        <f t="shared" si="10"/>
        <v>0</v>
      </c>
      <c r="AE18" s="89">
        <f t="shared" si="11"/>
        <v>0</v>
      </c>
      <c r="AF18" s="90">
        <f t="shared" si="12"/>
        <v>0</v>
      </c>
      <c r="AH18" s="85">
        <v>4220</v>
      </c>
      <c r="AI18" s="73"/>
      <c r="AJ18" s="74"/>
      <c r="AK18" s="105" t="s">
        <v>56</v>
      </c>
      <c r="AL18" s="87">
        <f t="shared" ref="AL18" si="14">+O19</f>
        <v>11550</v>
      </c>
      <c r="AM18" s="102">
        <f t="shared" si="13"/>
        <v>7858.3</v>
      </c>
    </row>
    <row r="19" spans="1:39" x14ac:dyDescent="0.25">
      <c r="A19" s="41">
        <v>1200</v>
      </c>
      <c r="B19" s="85"/>
      <c r="C19" s="42" t="s">
        <v>47</v>
      </c>
      <c r="G19" s="44"/>
      <c r="H19" s="79"/>
      <c r="I19" s="80"/>
      <c r="J19" s="108"/>
      <c r="K19" s="109"/>
      <c r="L19" s="41">
        <v>4300</v>
      </c>
      <c r="M19" s="99"/>
      <c r="N19" s="100" t="s">
        <v>57</v>
      </c>
      <c r="O19" s="96">
        <f>+[1]Paramunicipal!E17</f>
        <v>11550</v>
      </c>
      <c r="P19" s="98">
        <f>+[1]Paramunicipal!F17</f>
        <v>7858.3</v>
      </c>
      <c r="Q19" s="98">
        <f>+[1]Paramunicipal!G17</f>
        <v>0</v>
      </c>
      <c r="S19" s="85"/>
      <c r="T19" s="54" t="s">
        <v>58</v>
      </c>
      <c r="U19" s="68" t="s">
        <v>32</v>
      </c>
      <c r="V19" s="67"/>
      <c r="W19" s="68"/>
      <c r="X19" s="67">
        <f>SUM(X20:X21)</f>
        <v>0</v>
      </c>
      <c r="Y19" s="69">
        <f>SUM(U19:X19)</f>
        <v>0</v>
      </c>
      <c r="AA19" s="85">
        <v>1230</v>
      </c>
      <c r="AB19" s="86" t="s">
        <v>59</v>
      </c>
      <c r="AC19" s="89">
        <f t="shared" si="9"/>
        <v>0</v>
      </c>
      <c r="AD19" s="90">
        <f t="shared" si="10"/>
        <v>0</v>
      </c>
      <c r="AE19" s="89">
        <f t="shared" si="11"/>
        <v>0</v>
      </c>
      <c r="AF19" s="90">
        <f t="shared" si="12"/>
        <v>6229149.9000000004</v>
      </c>
      <c r="AI19" s="73"/>
      <c r="AJ19" s="74"/>
      <c r="AK19" s="101" t="s">
        <v>60</v>
      </c>
      <c r="AL19" s="87">
        <f>+O20</f>
        <v>11550</v>
      </c>
      <c r="AM19" s="102">
        <f>+P20</f>
        <v>7858.3</v>
      </c>
    </row>
    <row r="20" spans="1:39" x14ac:dyDescent="0.25">
      <c r="A20" s="85">
        <v>1210</v>
      </c>
      <c r="B20" s="41">
        <v>2200</v>
      </c>
      <c r="C20" s="95" t="s">
        <v>51</v>
      </c>
      <c r="D20" s="96">
        <f>+[1]Paramunicipal!E85</f>
        <v>0</v>
      </c>
      <c r="E20" s="96">
        <f>+[1]Paramunicipal!F85</f>
        <v>0</v>
      </c>
      <c r="F20" s="96">
        <f>+[1]Paramunicipal!G85</f>
        <v>0</v>
      </c>
      <c r="G20" s="44" t="s">
        <v>61</v>
      </c>
      <c r="H20" s="96"/>
      <c r="I20" s="98"/>
      <c r="J20" s="98"/>
      <c r="K20" s="96"/>
      <c r="L20" s="85">
        <v>4310</v>
      </c>
      <c r="M20" s="83" t="s">
        <v>62</v>
      </c>
      <c r="N20" s="63"/>
      <c r="O20" s="79">
        <f>SUM(O21:O26)</f>
        <v>11550</v>
      </c>
      <c r="P20" s="80">
        <f t="shared" ref="P20:Q20" si="15">SUM(P21:P26)</f>
        <v>7858.3</v>
      </c>
      <c r="Q20" s="80">
        <f t="shared" si="15"/>
        <v>0</v>
      </c>
      <c r="S20" s="85">
        <v>3310</v>
      </c>
      <c r="T20" s="86" t="s">
        <v>63</v>
      </c>
      <c r="U20" s="68" t="s">
        <v>32</v>
      </c>
      <c r="W20" s="68"/>
      <c r="X20" s="87">
        <f>+I47</f>
        <v>0</v>
      </c>
      <c r="Y20" s="88">
        <f>SUM(U20:X20)</f>
        <v>0</v>
      </c>
      <c r="AA20" s="85">
        <v>1240</v>
      </c>
      <c r="AB20" s="86" t="s">
        <v>64</v>
      </c>
      <c r="AC20" s="89">
        <f t="shared" si="9"/>
        <v>0</v>
      </c>
      <c r="AD20" s="90">
        <f t="shared" si="10"/>
        <v>26600</v>
      </c>
      <c r="AE20" s="89">
        <f t="shared" si="11"/>
        <v>0</v>
      </c>
      <c r="AF20" s="90">
        <f t="shared" si="12"/>
        <v>3382021.76</v>
      </c>
      <c r="AI20" s="73"/>
      <c r="AJ20" s="92" t="s">
        <v>65</v>
      </c>
      <c r="AK20" s="92"/>
      <c r="AL20" s="67">
        <f>SUM(AL21:AL36)</f>
        <v>11062692.520000003</v>
      </c>
      <c r="AM20" s="69">
        <f>SUM(AM21:AM36)</f>
        <v>9734444.8800000008</v>
      </c>
    </row>
    <row r="21" spans="1:39" x14ac:dyDescent="0.25">
      <c r="A21" s="85">
        <v>1220</v>
      </c>
      <c r="B21" s="85">
        <v>2210</v>
      </c>
      <c r="C21" s="95" t="s">
        <v>55</v>
      </c>
      <c r="D21" s="96">
        <f>+[1]Paramunicipal!E86</f>
        <v>0</v>
      </c>
      <c r="E21" s="96">
        <f>+[1]Paramunicipal!F86</f>
        <v>0</v>
      </c>
      <c r="F21" s="96">
        <f>+[1]Paramunicipal!G86</f>
        <v>0</v>
      </c>
      <c r="G21" s="97" t="s">
        <v>66</v>
      </c>
      <c r="H21" s="96">
        <f>+[1]Paramunicipal!E114</f>
        <v>0</v>
      </c>
      <c r="I21" s="98">
        <f>+[1]Paramunicipal!F114</f>
        <v>0</v>
      </c>
      <c r="J21" s="98">
        <f>+[1]Paramunicipal!G114</f>
        <v>0</v>
      </c>
      <c r="K21" s="96"/>
      <c r="L21" s="85">
        <v>4320</v>
      </c>
      <c r="M21" s="99"/>
      <c r="N21" s="100" t="s">
        <v>67</v>
      </c>
      <c r="O21" s="96">
        <f>+[1]Paramunicipal!E19</f>
        <v>0</v>
      </c>
      <c r="P21" s="98">
        <f>+[1]Paramunicipal!F19</f>
        <v>0</v>
      </c>
      <c r="Q21" s="98">
        <f>+[1]Paramunicipal!G19</f>
        <v>0</v>
      </c>
      <c r="S21" s="85">
        <v>3320</v>
      </c>
      <c r="T21" s="86" t="s">
        <v>68</v>
      </c>
      <c r="U21" s="68" t="s">
        <v>32</v>
      </c>
      <c r="W21" s="68"/>
      <c r="X21" s="87">
        <f>+I48</f>
        <v>0</v>
      </c>
      <c r="Y21" s="88">
        <f>SUM(U21:X21)</f>
        <v>0</v>
      </c>
      <c r="AA21" s="85">
        <v>1250</v>
      </c>
      <c r="AB21" s="86" t="s">
        <v>69</v>
      </c>
      <c r="AC21" s="89">
        <f t="shared" si="9"/>
        <v>0</v>
      </c>
      <c r="AD21" s="90">
        <f t="shared" si="10"/>
        <v>0</v>
      </c>
      <c r="AE21" s="89">
        <f t="shared" si="11"/>
        <v>0</v>
      </c>
      <c r="AF21" s="90">
        <f t="shared" si="12"/>
        <v>27306.400000000001</v>
      </c>
      <c r="AH21" s="85">
        <v>5110</v>
      </c>
      <c r="AI21" s="73"/>
      <c r="AJ21" s="74"/>
      <c r="AK21" s="105" t="s">
        <v>70</v>
      </c>
      <c r="AL21" s="87">
        <f>+O31</f>
        <v>8757927.6400000006</v>
      </c>
      <c r="AM21" s="102">
        <f>+P31</f>
        <v>7642400.0199999996</v>
      </c>
    </row>
    <row r="22" spans="1:39" ht="22.5" x14ac:dyDescent="0.25">
      <c r="A22" s="85">
        <v>1230</v>
      </c>
      <c r="B22" s="85">
        <v>2220</v>
      </c>
      <c r="C22" s="95" t="s">
        <v>59</v>
      </c>
      <c r="D22" s="96">
        <f>+[1]Paramunicipal!E87</f>
        <v>6229149.9000000004</v>
      </c>
      <c r="E22" s="96">
        <f>+[1]Paramunicipal!F87</f>
        <v>6229149.9000000004</v>
      </c>
      <c r="F22" s="96">
        <f>+[1]Paramunicipal!G87</f>
        <v>0</v>
      </c>
      <c r="G22" s="97" t="s">
        <v>71</v>
      </c>
      <c r="H22" s="96">
        <f>+[1]Paramunicipal!E115</f>
        <v>0</v>
      </c>
      <c r="I22" s="98">
        <f>+[1]Paramunicipal!F115</f>
        <v>0</v>
      </c>
      <c r="J22" s="98">
        <f>+[1]Paramunicipal!G115</f>
        <v>0</v>
      </c>
      <c r="K22" s="96"/>
      <c r="L22" s="85">
        <v>4330</v>
      </c>
      <c r="M22" s="99"/>
      <c r="N22" s="100" t="s">
        <v>72</v>
      </c>
      <c r="O22" s="96">
        <f>+[1]Paramunicipal!E20</f>
        <v>0</v>
      </c>
      <c r="P22" s="98">
        <f>+[1]Paramunicipal!F20</f>
        <v>0</v>
      </c>
      <c r="Q22" s="98">
        <f>+[1]Paramunicipal!G20</f>
        <v>0</v>
      </c>
      <c r="S22" s="66">
        <v>900003</v>
      </c>
      <c r="T22" s="86"/>
      <c r="U22" s="68"/>
      <c r="W22" s="68"/>
      <c r="X22" s="87"/>
      <c r="Y22" s="88"/>
      <c r="AA22" s="85">
        <v>1260</v>
      </c>
      <c r="AB22" s="86" t="s">
        <v>73</v>
      </c>
      <c r="AC22" s="89">
        <f t="shared" si="9"/>
        <v>215828.14000000013</v>
      </c>
      <c r="AD22" s="90">
        <f t="shared" si="10"/>
        <v>0</v>
      </c>
      <c r="AE22" s="89">
        <f t="shared" si="11"/>
        <v>2358707.29</v>
      </c>
      <c r="AF22" s="90">
        <f t="shared" si="12"/>
        <v>0</v>
      </c>
      <c r="AH22" s="85">
        <v>5120</v>
      </c>
      <c r="AI22" s="73"/>
      <c r="AJ22" s="74"/>
      <c r="AK22" s="105" t="s">
        <v>74</v>
      </c>
      <c r="AL22" s="87">
        <f>+O32</f>
        <v>708537.11</v>
      </c>
      <c r="AM22" s="102">
        <f>+P32</f>
        <v>513190.74</v>
      </c>
    </row>
    <row r="23" spans="1:39" x14ac:dyDescent="0.25">
      <c r="A23" s="85">
        <v>1240</v>
      </c>
      <c r="B23" s="85">
        <v>2230</v>
      </c>
      <c r="C23" s="95" t="s">
        <v>64</v>
      </c>
      <c r="D23" s="96">
        <f>+[1]Paramunicipal!E88</f>
        <v>3408621.76</v>
      </c>
      <c r="E23" s="96">
        <f>+[1]Paramunicipal!F88</f>
        <v>3382021.76</v>
      </c>
      <c r="F23" s="96">
        <f>+[1]Paramunicipal!G88</f>
        <v>0</v>
      </c>
      <c r="G23" s="97" t="s">
        <v>75</v>
      </c>
      <c r="H23" s="96">
        <f>+[1]Paramunicipal!E116</f>
        <v>0</v>
      </c>
      <c r="I23" s="98">
        <f>+[1]Paramunicipal!F116</f>
        <v>0</v>
      </c>
      <c r="J23" s="98">
        <f>+[1]Paramunicipal!G116</f>
        <v>0</v>
      </c>
      <c r="K23" s="96"/>
      <c r="L23" s="85">
        <v>4340</v>
      </c>
      <c r="M23" s="99"/>
      <c r="N23" s="100" t="s">
        <v>76</v>
      </c>
      <c r="O23" s="96">
        <f>+[1]Paramunicipal!E21</f>
        <v>0</v>
      </c>
      <c r="P23" s="98">
        <f>+[1]Paramunicipal!F21</f>
        <v>0</v>
      </c>
      <c r="Q23" s="98">
        <f>+[1]Paramunicipal!G21</f>
        <v>0</v>
      </c>
      <c r="S23" s="66"/>
      <c r="T23" s="54" t="s">
        <v>155</v>
      </c>
      <c r="U23" s="67">
        <f>+U7</f>
        <v>0</v>
      </c>
      <c r="V23" s="67">
        <f>+V7+V12+V19</f>
        <v>9192221.2100000009</v>
      </c>
      <c r="W23" s="67">
        <f>+W7+W12+W19</f>
        <v>89921.64</v>
      </c>
      <c r="X23" s="67">
        <f>+X7+X12+X19</f>
        <v>0</v>
      </c>
      <c r="Y23" s="69">
        <f>+Y7+Y12+Y19</f>
        <v>9282142.8500000015</v>
      </c>
      <c r="AA23" s="85">
        <v>1270</v>
      </c>
      <c r="AB23" s="86" t="s">
        <v>77</v>
      </c>
      <c r="AC23" s="89">
        <f t="shared" si="9"/>
        <v>0</v>
      </c>
      <c r="AD23" s="90">
        <f t="shared" si="10"/>
        <v>0</v>
      </c>
      <c r="AE23" s="89">
        <f t="shared" si="11"/>
        <v>0</v>
      </c>
      <c r="AF23" s="90">
        <f t="shared" si="12"/>
        <v>0</v>
      </c>
      <c r="AH23" s="85">
        <v>5130</v>
      </c>
      <c r="AI23" s="73"/>
      <c r="AJ23" s="74"/>
      <c r="AK23" s="105" t="s">
        <v>78</v>
      </c>
      <c r="AL23" s="87">
        <f t="shared" ref="AL23:AM23" si="16">+O33</f>
        <v>568337.56999999995</v>
      </c>
      <c r="AM23" s="102">
        <f t="shared" si="16"/>
        <v>626281.98</v>
      </c>
    </row>
    <row r="24" spans="1:39" x14ac:dyDescent="0.25">
      <c r="A24" s="85">
        <v>1250</v>
      </c>
      <c r="B24" s="85">
        <v>2240</v>
      </c>
      <c r="C24" s="95" t="s">
        <v>69</v>
      </c>
      <c r="D24" s="96">
        <f>+[1]Paramunicipal!E89</f>
        <v>27306.400000000001</v>
      </c>
      <c r="E24" s="96">
        <f>+[1]Paramunicipal!F89</f>
        <v>27306.400000000001</v>
      </c>
      <c r="F24" s="96">
        <f>+[1]Paramunicipal!G89</f>
        <v>0</v>
      </c>
      <c r="G24" s="97" t="s">
        <v>79</v>
      </c>
      <c r="H24" s="96">
        <f>+[1]Paramunicipal!E117</f>
        <v>0</v>
      </c>
      <c r="I24" s="98">
        <f>+[1]Paramunicipal!F117</f>
        <v>0</v>
      </c>
      <c r="J24" s="98">
        <f>+[1]Paramunicipal!G117</f>
        <v>0</v>
      </c>
      <c r="K24" s="96"/>
      <c r="L24" s="85">
        <v>4390</v>
      </c>
      <c r="M24" s="99"/>
      <c r="N24" s="100" t="s">
        <v>80</v>
      </c>
      <c r="O24" s="96">
        <f>+[1]Paramunicipal!E22</f>
        <v>11550</v>
      </c>
      <c r="P24" s="98">
        <f>+[1]Paramunicipal!F22</f>
        <v>7858.3</v>
      </c>
      <c r="Q24" s="98">
        <f>+[1]Paramunicipal!G22</f>
        <v>0</v>
      </c>
      <c r="S24" s="66"/>
      <c r="T24" s="54"/>
      <c r="U24" s="67"/>
      <c r="V24" s="67"/>
      <c r="W24" s="67"/>
      <c r="X24" s="67"/>
      <c r="Y24" s="69"/>
      <c r="AA24" s="85">
        <v>1280</v>
      </c>
      <c r="AB24" s="86" t="s">
        <v>81</v>
      </c>
      <c r="AC24" s="89">
        <f t="shared" si="9"/>
        <v>0</v>
      </c>
      <c r="AD24" s="90">
        <f t="shared" si="10"/>
        <v>0</v>
      </c>
      <c r="AE24" s="89">
        <f t="shared" si="11"/>
        <v>0</v>
      </c>
      <c r="AF24" s="90">
        <f t="shared" si="12"/>
        <v>0</v>
      </c>
      <c r="AH24" s="85">
        <v>5210</v>
      </c>
      <c r="AI24" s="73"/>
      <c r="AJ24" s="74"/>
      <c r="AK24" s="105" t="s">
        <v>82</v>
      </c>
      <c r="AL24" s="87">
        <f>+O35</f>
        <v>277853.14</v>
      </c>
      <c r="AM24" s="102">
        <f t="shared" ref="AM24:AM32" si="17">+P35</f>
        <v>262983.53000000003</v>
      </c>
    </row>
    <row r="25" spans="1:39" ht="22.5" x14ac:dyDescent="0.25">
      <c r="A25" s="85">
        <v>1260</v>
      </c>
      <c r="B25" s="85">
        <v>2250</v>
      </c>
      <c r="C25" s="95" t="s">
        <v>73</v>
      </c>
      <c r="D25" s="96">
        <f>+[1]Paramunicipal!E90</f>
        <v>-2574535.4300000002</v>
      </c>
      <c r="E25" s="96">
        <f>+[1]Paramunicipal!F90</f>
        <v>-2358707.29</v>
      </c>
      <c r="F25" s="96">
        <f>+[1]Paramunicipal!G90</f>
        <v>0</v>
      </c>
      <c r="G25" s="100" t="s">
        <v>83</v>
      </c>
      <c r="H25" s="96">
        <f>+[1]Paramunicipal!E118</f>
        <v>0</v>
      </c>
      <c r="I25" s="98">
        <f>+[1]Paramunicipal!F118</f>
        <v>0</v>
      </c>
      <c r="J25" s="98">
        <f>+[1]Paramunicipal!G118</f>
        <v>0</v>
      </c>
      <c r="K25" s="96"/>
      <c r="L25" s="85"/>
      <c r="M25" s="99"/>
      <c r="N25" s="100" t="s">
        <v>84</v>
      </c>
      <c r="O25" s="96">
        <f>+[1]Paramunicipal!E23</f>
        <v>0</v>
      </c>
      <c r="P25" s="98">
        <f>+[1]Paramunicipal!F23</f>
        <v>0</v>
      </c>
      <c r="Q25" s="98">
        <f>+[1]Paramunicipal!G23</f>
        <v>0</v>
      </c>
      <c r="S25" s="66">
        <v>900004</v>
      </c>
      <c r="T25" s="54" t="s">
        <v>85</v>
      </c>
      <c r="U25" s="67">
        <f>SUM(U26:U28)</f>
        <v>0</v>
      </c>
      <c r="V25" s="68"/>
      <c r="W25" s="68"/>
      <c r="X25" s="67"/>
      <c r="Y25" s="69">
        <f>SUM(U25:X25)</f>
        <v>0</v>
      </c>
      <c r="AA25" s="85">
        <v>1290</v>
      </c>
      <c r="AB25" s="86" t="s">
        <v>86</v>
      </c>
      <c r="AC25" s="89">
        <f t="shared" si="9"/>
        <v>0</v>
      </c>
      <c r="AD25" s="90">
        <f t="shared" si="10"/>
        <v>0</v>
      </c>
      <c r="AE25" s="89">
        <f t="shared" si="11"/>
        <v>0</v>
      </c>
      <c r="AF25" s="90">
        <f t="shared" si="12"/>
        <v>0</v>
      </c>
      <c r="AH25" s="85">
        <v>5220</v>
      </c>
      <c r="AI25" s="73"/>
      <c r="AJ25" s="74"/>
      <c r="AK25" s="105" t="s">
        <v>87</v>
      </c>
      <c r="AL25" s="87">
        <f t="shared" ref="AL25:AL32" si="18">+O36</f>
        <v>0</v>
      </c>
      <c r="AM25" s="102">
        <f t="shared" si="17"/>
        <v>0</v>
      </c>
    </row>
    <row r="26" spans="1:39" x14ac:dyDescent="0.25">
      <c r="A26" s="85">
        <v>1270</v>
      </c>
      <c r="B26" s="85">
        <v>2260</v>
      </c>
      <c r="C26" s="95" t="s">
        <v>77</v>
      </c>
      <c r="D26" s="96">
        <f>+[1]Paramunicipal!E91</f>
        <v>0</v>
      </c>
      <c r="E26" s="96">
        <f>+[1]Paramunicipal!F91</f>
        <v>0</v>
      </c>
      <c r="F26" s="96">
        <f>+[1]Paramunicipal!G91</f>
        <v>0</v>
      </c>
      <c r="G26" s="97" t="s">
        <v>88</v>
      </c>
      <c r="H26" s="96">
        <f>+[1]Paramunicipal!E119</f>
        <v>0</v>
      </c>
      <c r="I26" s="98">
        <f>+[1]Paramunicipal!F119</f>
        <v>0</v>
      </c>
      <c r="J26" s="98">
        <f>+[1]Paramunicipal!G119</f>
        <v>0</v>
      </c>
      <c r="K26" s="96"/>
      <c r="L26" s="85"/>
      <c r="M26" s="99"/>
      <c r="N26" s="100"/>
      <c r="O26" s="96"/>
      <c r="P26" s="98"/>
      <c r="Q26" s="98"/>
      <c r="S26" s="85">
        <v>3110</v>
      </c>
      <c r="T26" s="86" t="s">
        <v>15</v>
      </c>
      <c r="U26" s="87">
        <f>+H35-I35</f>
        <v>0</v>
      </c>
      <c r="V26" s="68"/>
      <c r="W26" s="68"/>
      <c r="X26" s="68"/>
      <c r="Y26" s="88">
        <f>SUM(U26:X26)</f>
        <v>0</v>
      </c>
      <c r="AA26" s="85"/>
      <c r="AB26" s="111"/>
      <c r="AC26" s="55"/>
      <c r="AD26" s="56"/>
      <c r="AE26" s="55"/>
      <c r="AF26" s="56"/>
      <c r="AH26" s="85">
        <v>5230</v>
      </c>
      <c r="AI26" s="73"/>
      <c r="AJ26" s="74"/>
      <c r="AK26" s="105" t="s">
        <v>89</v>
      </c>
      <c r="AL26" s="87">
        <f t="shared" si="18"/>
        <v>0</v>
      </c>
      <c r="AM26" s="102">
        <f t="shared" si="17"/>
        <v>0</v>
      </c>
    </row>
    <row r="27" spans="1:39" ht="22.5" x14ac:dyDescent="0.25">
      <c r="A27" s="85">
        <v>1280</v>
      </c>
      <c r="B27" s="85"/>
      <c r="C27" s="95" t="s">
        <v>81</v>
      </c>
      <c r="D27" s="96">
        <f>+[1]Paramunicipal!E92</f>
        <v>0</v>
      </c>
      <c r="E27" s="96">
        <f>+[1]Paramunicipal!F92</f>
        <v>0</v>
      </c>
      <c r="F27" s="96">
        <f>+[1]Paramunicipal!G92</f>
        <v>0</v>
      </c>
      <c r="G27" s="97"/>
      <c r="H27" s="96"/>
      <c r="I27" s="98"/>
      <c r="J27" s="81"/>
      <c r="K27" s="82"/>
      <c r="L27" s="85"/>
      <c r="M27" s="112" t="s">
        <v>90</v>
      </c>
      <c r="N27" s="113"/>
      <c r="O27" s="114">
        <f>+O8+O17+O20</f>
        <v>11196297.310000001</v>
      </c>
      <c r="P27" s="115">
        <f>+P8+P17+P20</f>
        <v>9623705.120000001</v>
      </c>
      <c r="Q27" s="115">
        <f>+Q8+Q17+Q20</f>
        <v>0</v>
      </c>
      <c r="S27" s="85">
        <v>3120</v>
      </c>
      <c r="T27" s="86" t="s">
        <v>20</v>
      </c>
      <c r="U27" s="87">
        <f t="shared" ref="U27:U28" si="19">+H36-I36</f>
        <v>0</v>
      </c>
      <c r="V27" s="68"/>
      <c r="W27" s="68"/>
      <c r="X27" s="68"/>
      <c r="Y27" s="88">
        <f>SUM(U27:X27)</f>
        <v>0</v>
      </c>
      <c r="AA27" s="41">
        <v>2000</v>
      </c>
      <c r="AB27" s="54" t="s">
        <v>10</v>
      </c>
      <c r="AC27" s="55">
        <f>IF(H30&gt;I30,H30-I30,0)</f>
        <v>232089.56999999995</v>
      </c>
      <c r="AD27" s="56">
        <f>IF(I30&gt;H30,I30-H30,0)</f>
        <v>0</v>
      </c>
      <c r="AE27" s="55">
        <f>IF(I30&gt;J30,I30-J30,0)</f>
        <v>410799</v>
      </c>
      <c r="AF27" s="56">
        <f>IF(J30&gt;I30,J30-I30,0)</f>
        <v>0</v>
      </c>
      <c r="AH27" s="85">
        <v>5240</v>
      </c>
      <c r="AI27" s="73"/>
      <c r="AJ27" s="74"/>
      <c r="AK27" s="105" t="s">
        <v>91</v>
      </c>
      <c r="AL27" s="87">
        <f t="shared" si="18"/>
        <v>278067.71000000002</v>
      </c>
      <c r="AM27" s="102">
        <f t="shared" si="17"/>
        <v>301458.23</v>
      </c>
    </row>
    <row r="28" spans="1:39" x14ac:dyDescent="0.25">
      <c r="A28" s="85">
        <v>1290</v>
      </c>
      <c r="B28" s="85"/>
      <c r="C28" s="95" t="s">
        <v>86</v>
      </c>
      <c r="D28" s="96">
        <f>+[1]Paramunicipal!E93</f>
        <v>0</v>
      </c>
      <c r="E28" s="96">
        <f>+[1]Paramunicipal!F93</f>
        <v>0</v>
      </c>
      <c r="F28" s="96">
        <f>+[1]Paramunicipal!G93</f>
        <v>0</v>
      </c>
      <c r="G28" s="106" t="s">
        <v>92</v>
      </c>
      <c r="H28" s="104">
        <f>SUM(H20:H26)</f>
        <v>0</v>
      </c>
      <c r="I28" s="107">
        <f>SUM(I20:I26)</f>
        <v>0</v>
      </c>
      <c r="J28" s="107">
        <f>SUM(J20:J26)</f>
        <v>0</v>
      </c>
      <c r="K28" s="104"/>
      <c r="L28" s="41">
        <v>5000</v>
      </c>
      <c r="M28" s="99"/>
      <c r="N28" s="63"/>
      <c r="O28" s="96"/>
      <c r="P28" s="98"/>
      <c r="Q28" s="98"/>
      <c r="S28" s="85">
        <v>3130</v>
      </c>
      <c r="T28" s="86" t="s">
        <v>25</v>
      </c>
      <c r="U28" s="87">
        <f t="shared" si="19"/>
        <v>0</v>
      </c>
      <c r="V28" s="68"/>
      <c r="W28" s="68"/>
      <c r="X28" s="68"/>
      <c r="Y28" s="88">
        <f>SUM(U28:X28)</f>
        <v>0</v>
      </c>
      <c r="AA28" s="41">
        <v>2100</v>
      </c>
      <c r="AB28" s="70" t="s">
        <v>13</v>
      </c>
      <c r="AC28" s="71">
        <f>IF(H18&gt;I18,H18-I18,0)</f>
        <v>232089.56999999995</v>
      </c>
      <c r="AD28" s="72">
        <f>IF(I18&gt;H18,I18-H18,0)</f>
        <v>0</v>
      </c>
      <c r="AE28" s="71">
        <f>IF(I18&gt;J18,I18-J18,0)</f>
        <v>410799</v>
      </c>
      <c r="AF28" s="72">
        <f>IF(J18&gt;I18,J18-I18,0)</f>
        <v>0</v>
      </c>
      <c r="AH28" s="85">
        <v>5250</v>
      </c>
      <c r="AI28" s="73"/>
      <c r="AJ28" s="74"/>
      <c r="AK28" s="105" t="s">
        <v>93</v>
      </c>
      <c r="AL28" s="87">
        <f t="shared" si="18"/>
        <v>256141.21</v>
      </c>
      <c r="AM28" s="102">
        <f t="shared" si="17"/>
        <v>167257.14000000001</v>
      </c>
    </row>
    <row r="29" spans="1:39" x14ac:dyDescent="0.25">
      <c r="B29" s="85"/>
      <c r="C29" s="95"/>
      <c r="D29" s="96"/>
      <c r="E29" s="96"/>
      <c r="G29" s="97"/>
      <c r="H29" s="79"/>
      <c r="I29" s="80"/>
      <c r="J29" s="108"/>
      <c r="K29" s="109"/>
      <c r="L29" s="41">
        <v>5100</v>
      </c>
      <c r="M29" s="62" t="s">
        <v>94</v>
      </c>
      <c r="N29" s="63"/>
      <c r="O29" s="96"/>
      <c r="P29" s="98"/>
      <c r="Q29" s="98"/>
      <c r="S29" s="85"/>
      <c r="T29" s="86"/>
      <c r="U29" s="87"/>
      <c r="V29" s="68"/>
      <c r="W29" s="68"/>
      <c r="X29" s="68"/>
      <c r="Y29" s="88"/>
      <c r="AA29" s="85">
        <v>2110</v>
      </c>
      <c r="AB29" s="86" t="s">
        <v>18</v>
      </c>
      <c r="AC29" s="89">
        <f t="shared" ref="AC29:AC36" si="20">IF(H9&gt;I9,H9-I9,0)</f>
        <v>232089.56999999995</v>
      </c>
      <c r="AD29" s="90">
        <f t="shared" ref="AD29:AD36" si="21">IF(I9&gt;H9,I9-H9,0)</f>
        <v>0</v>
      </c>
      <c r="AE29" s="89">
        <f t="shared" ref="AE29:AE36" si="22">IF(I9&gt;J9,I9-J9,0)</f>
        <v>410799</v>
      </c>
      <c r="AF29" s="90">
        <f t="shared" ref="AF29:AF36" si="23">IF(J9&gt;I9,J9-I9,0)</f>
        <v>0</v>
      </c>
      <c r="AH29" s="85">
        <v>5260</v>
      </c>
      <c r="AI29" s="73"/>
      <c r="AJ29" s="74"/>
      <c r="AK29" s="105" t="s">
        <v>95</v>
      </c>
      <c r="AL29" s="87">
        <f t="shared" si="18"/>
        <v>0</v>
      </c>
      <c r="AM29" s="102">
        <f t="shared" si="17"/>
        <v>0</v>
      </c>
    </row>
    <row r="30" spans="1:39" x14ac:dyDescent="0.25">
      <c r="B30" s="85"/>
      <c r="C30" s="103" t="s">
        <v>96</v>
      </c>
      <c r="D30" s="104">
        <f>SUM(D20:D28)</f>
        <v>7090542.6300000008</v>
      </c>
      <c r="E30" s="104">
        <f>SUM(E20:E28)</f>
        <v>7279770.7700000005</v>
      </c>
      <c r="F30" s="104">
        <f>SUM(F20:F28)</f>
        <v>0</v>
      </c>
      <c r="G30" s="116" t="s">
        <v>97</v>
      </c>
      <c r="H30" s="114">
        <f>+H28+H18</f>
        <v>642888.56999999995</v>
      </c>
      <c r="I30" s="115">
        <f>+I28+I18</f>
        <v>410799</v>
      </c>
      <c r="J30" s="115">
        <f>+J28+J18</f>
        <v>0</v>
      </c>
      <c r="K30" s="117"/>
      <c r="L30" s="85">
        <v>5110</v>
      </c>
      <c r="M30" s="83" t="s">
        <v>98</v>
      </c>
      <c r="N30" s="63"/>
      <c r="O30" s="79">
        <f>SUM(O31:O33)</f>
        <v>10034802.32</v>
      </c>
      <c r="P30" s="80">
        <f t="shared" ref="P30:Q30" si="24">SUM(P31:P33)</f>
        <v>8781872.7400000002</v>
      </c>
      <c r="Q30" s="80">
        <f t="shared" si="24"/>
        <v>0</v>
      </c>
      <c r="S30" s="66">
        <v>900005</v>
      </c>
      <c r="T30" s="54" t="s">
        <v>153</v>
      </c>
      <c r="U30" s="68" t="s">
        <v>32</v>
      </c>
      <c r="V30" s="67">
        <f>SUM(V31:V35)</f>
        <v>86695.509999999776</v>
      </c>
      <c r="W30" s="67">
        <f>SUM(W31:W35)</f>
        <v>32133.149999999994</v>
      </c>
      <c r="X30" s="67"/>
      <c r="Y30" s="69">
        <f t="shared" ref="Y30:Y35" si="25">SUM(U30:X30)</f>
        <v>118828.65999999977</v>
      </c>
      <c r="AA30" s="85">
        <v>2120</v>
      </c>
      <c r="AB30" s="86" t="s">
        <v>23</v>
      </c>
      <c r="AC30" s="89">
        <f t="shared" si="20"/>
        <v>0</v>
      </c>
      <c r="AD30" s="90">
        <f t="shared" si="21"/>
        <v>0</v>
      </c>
      <c r="AE30" s="89">
        <f t="shared" si="22"/>
        <v>0</v>
      </c>
      <c r="AF30" s="90">
        <f t="shared" si="23"/>
        <v>0</v>
      </c>
      <c r="AH30" s="85">
        <v>5270</v>
      </c>
      <c r="AI30" s="73"/>
      <c r="AJ30" s="74"/>
      <c r="AK30" s="105" t="s">
        <v>99</v>
      </c>
      <c r="AL30" s="87">
        <f t="shared" si="18"/>
        <v>0</v>
      </c>
      <c r="AM30" s="102">
        <f t="shared" si="17"/>
        <v>0</v>
      </c>
    </row>
    <row r="31" spans="1:39" x14ac:dyDescent="0.25">
      <c r="B31" s="85"/>
      <c r="C31" s="42"/>
      <c r="D31" s="79"/>
      <c r="E31" s="79"/>
      <c r="F31" s="79"/>
      <c r="G31" s="44"/>
      <c r="H31" s="79"/>
      <c r="I31" s="80"/>
      <c r="J31" s="108"/>
      <c r="K31" s="109"/>
      <c r="L31" s="85">
        <v>5120</v>
      </c>
      <c r="M31" s="99"/>
      <c r="N31" s="100" t="s">
        <v>70</v>
      </c>
      <c r="O31" s="96">
        <f>+[1]Paramunicipal!E28</f>
        <v>8757927.6400000006</v>
      </c>
      <c r="P31" s="98">
        <f>+[1]Paramunicipal!F28</f>
        <v>7642400.0199999996</v>
      </c>
      <c r="Q31" s="98">
        <f>+[1]Paramunicipal!G28</f>
        <v>0</v>
      </c>
      <c r="S31" s="85">
        <v>3210</v>
      </c>
      <c r="T31" s="86" t="s">
        <v>36</v>
      </c>
      <c r="U31" s="68" t="s">
        <v>32</v>
      </c>
      <c r="V31" s="68"/>
      <c r="W31" s="87">
        <f>+H40</f>
        <v>122054.79</v>
      </c>
      <c r="X31" s="68"/>
      <c r="Y31" s="88">
        <f t="shared" si="25"/>
        <v>122054.79</v>
      </c>
      <c r="AA31" s="85">
        <v>2130</v>
      </c>
      <c r="AB31" s="86" t="s">
        <v>27</v>
      </c>
      <c r="AC31" s="89">
        <f t="shared" si="20"/>
        <v>0</v>
      </c>
      <c r="AD31" s="90">
        <f t="shared" si="21"/>
        <v>0</v>
      </c>
      <c r="AE31" s="89">
        <f t="shared" si="22"/>
        <v>0</v>
      </c>
      <c r="AF31" s="90">
        <f t="shared" si="23"/>
        <v>0</v>
      </c>
      <c r="AH31" s="85">
        <v>5280</v>
      </c>
      <c r="AI31" s="73"/>
      <c r="AJ31" s="74"/>
      <c r="AK31" s="105" t="s">
        <v>100</v>
      </c>
      <c r="AL31" s="87">
        <f t="shared" si="18"/>
        <v>0</v>
      </c>
      <c r="AM31" s="102">
        <f t="shared" si="17"/>
        <v>0</v>
      </c>
    </row>
    <row r="32" spans="1:39" x14ac:dyDescent="0.25">
      <c r="C32" s="42" t="s">
        <v>101</v>
      </c>
      <c r="D32" s="79">
        <f>+D30+D17</f>
        <v>10043860.080000002</v>
      </c>
      <c r="E32" s="79">
        <f>+E30+E17</f>
        <v>9692941.8500000015</v>
      </c>
      <c r="F32" s="79">
        <f>+F30+F17</f>
        <v>0</v>
      </c>
      <c r="G32" s="44" t="s">
        <v>102</v>
      </c>
      <c r="H32" s="79"/>
      <c r="I32" s="80"/>
      <c r="J32" s="80"/>
      <c r="K32" s="79"/>
      <c r="L32" s="85">
        <v>5130</v>
      </c>
      <c r="M32" s="99"/>
      <c r="N32" s="100" t="s">
        <v>74</v>
      </c>
      <c r="O32" s="96">
        <f>+[1]Paramunicipal!E29</f>
        <v>708537.11</v>
      </c>
      <c r="P32" s="98">
        <f>+[1]Paramunicipal!F29</f>
        <v>513190.74</v>
      </c>
      <c r="Q32" s="98">
        <f>+[1]Paramunicipal!G29</f>
        <v>0</v>
      </c>
      <c r="S32" s="85">
        <v>3220</v>
      </c>
      <c r="T32" s="86" t="s">
        <v>40</v>
      </c>
      <c r="U32" s="68" t="s">
        <v>32</v>
      </c>
      <c r="V32" s="87">
        <f>+H41-I41</f>
        <v>86695.509999999776</v>
      </c>
      <c r="W32" s="118">
        <f>-W13</f>
        <v>-89921.64</v>
      </c>
      <c r="X32" s="68"/>
      <c r="Y32" s="88">
        <f t="shared" si="25"/>
        <v>-3226.1300000002229</v>
      </c>
      <c r="AA32" s="85">
        <v>2140</v>
      </c>
      <c r="AB32" s="86" t="s">
        <v>30</v>
      </c>
      <c r="AC32" s="89">
        <f t="shared" si="20"/>
        <v>0</v>
      </c>
      <c r="AD32" s="90">
        <f t="shared" si="21"/>
        <v>0</v>
      </c>
      <c r="AE32" s="89">
        <f t="shared" si="22"/>
        <v>0</v>
      </c>
      <c r="AF32" s="90">
        <f t="shared" si="23"/>
        <v>0</v>
      </c>
      <c r="AH32" s="85">
        <v>5290</v>
      </c>
      <c r="AI32" s="73"/>
      <c r="AJ32" s="74"/>
      <c r="AK32" s="105" t="s">
        <v>103</v>
      </c>
      <c r="AL32" s="87">
        <f t="shared" si="18"/>
        <v>0</v>
      </c>
      <c r="AM32" s="102">
        <f t="shared" si="17"/>
        <v>0</v>
      </c>
    </row>
    <row r="33" spans="2:39" x14ac:dyDescent="0.25">
      <c r="B33" s="41"/>
      <c r="C33" s="62"/>
      <c r="D33" s="119"/>
      <c r="E33" s="119"/>
      <c r="G33" s="44"/>
      <c r="H33" s="79"/>
      <c r="I33" s="80"/>
      <c r="J33" s="80"/>
      <c r="K33" s="79"/>
      <c r="L33" s="41">
        <v>5200</v>
      </c>
      <c r="M33" s="99"/>
      <c r="N33" s="100" t="s">
        <v>78</v>
      </c>
      <c r="O33" s="96">
        <f>+[1]Paramunicipal!E30</f>
        <v>568337.56999999995</v>
      </c>
      <c r="P33" s="98">
        <f>+[1]Paramunicipal!F30</f>
        <v>626281.98</v>
      </c>
      <c r="Q33" s="98">
        <f>+[1]Paramunicipal!G30</f>
        <v>0</v>
      </c>
      <c r="S33" s="85">
        <v>3230</v>
      </c>
      <c r="T33" s="86" t="s">
        <v>44</v>
      </c>
      <c r="U33" s="68" t="s">
        <v>32</v>
      </c>
      <c r="V33" s="68"/>
      <c r="W33" s="87">
        <f>+H42-I42</f>
        <v>0</v>
      </c>
      <c r="X33" s="68"/>
      <c r="Y33" s="88">
        <f t="shared" si="25"/>
        <v>0</v>
      </c>
      <c r="AA33" s="85">
        <v>2150</v>
      </c>
      <c r="AB33" s="86" t="s">
        <v>34</v>
      </c>
      <c r="AC33" s="89">
        <f t="shared" si="20"/>
        <v>0</v>
      </c>
      <c r="AD33" s="90">
        <f t="shared" si="21"/>
        <v>0</v>
      </c>
      <c r="AE33" s="89">
        <f t="shared" si="22"/>
        <v>0</v>
      </c>
      <c r="AF33" s="90">
        <f t="shared" si="23"/>
        <v>0</v>
      </c>
      <c r="AH33" s="85">
        <v>5310</v>
      </c>
      <c r="AI33" s="73"/>
      <c r="AJ33" s="74"/>
      <c r="AK33" s="105" t="s">
        <v>104</v>
      </c>
      <c r="AL33" s="87">
        <f>+O45</f>
        <v>0</v>
      </c>
      <c r="AM33" s="102">
        <f t="shared" ref="AM33:AM36" si="26">+P45</f>
        <v>0</v>
      </c>
    </row>
    <row r="34" spans="2:39" x14ac:dyDescent="0.25">
      <c r="B34" s="41">
        <v>3100</v>
      </c>
      <c r="C34" s="99"/>
      <c r="D34" s="120"/>
      <c r="E34" s="120"/>
      <c r="F34" s="121"/>
      <c r="G34" s="116" t="s">
        <v>105</v>
      </c>
      <c r="H34" s="114">
        <f>SUM(H35:H37)</f>
        <v>0</v>
      </c>
      <c r="I34" s="115">
        <f>SUM(I35:I37)</f>
        <v>0</v>
      </c>
      <c r="J34" s="115">
        <f>SUM(J35:J37)</f>
        <v>0</v>
      </c>
      <c r="K34" s="114"/>
      <c r="L34" s="85">
        <v>5210</v>
      </c>
      <c r="M34" s="83" t="s">
        <v>106</v>
      </c>
      <c r="N34" s="63"/>
      <c r="O34" s="79">
        <f>SUM(O35:O43)</f>
        <v>812062.06</v>
      </c>
      <c r="P34" s="80">
        <f>SUM(P35:P43)</f>
        <v>731698.9</v>
      </c>
      <c r="Q34" s="80">
        <f>SUM(Q35:Q43)</f>
        <v>0</v>
      </c>
      <c r="S34" s="85">
        <v>3240</v>
      </c>
      <c r="T34" s="86" t="s">
        <v>46</v>
      </c>
      <c r="U34" s="68" t="s">
        <v>32</v>
      </c>
      <c r="V34" s="68"/>
      <c r="W34" s="87">
        <f t="shared" ref="W34:W35" si="27">+H43-I43</f>
        <v>0</v>
      </c>
      <c r="X34" s="68"/>
      <c r="Y34" s="88">
        <f t="shared" si="25"/>
        <v>0</v>
      </c>
      <c r="AA34" s="85">
        <v>2160</v>
      </c>
      <c r="AB34" s="86" t="s">
        <v>38</v>
      </c>
      <c r="AC34" s="89">
        <f t="shared" si="20"/>
        <v>0</v>
      </c>
      <c r="AD34" s="90">
        <f t="shared" si="21"/>
        <v>0</v>
      </c>
      <c r="AE34" s="89">
        <f t="shared" si="22"/>
        <v>0</v>
      </c>
      <c r="AF34" s="90">
        <f t="shared" si="23"/>
        <v>0</v>
      </c>
      <c r="AH34" s="85">
        <v>5320</v>
      </c>
      <c r="AI34" s="73"/>
      <c r="AJ34" s="74"/>
      <c r="AK34" s="105" t="s">
        <v>15</v>
      </c>
      <c r="AL34" s="87">
        <f t="shared" ref="AL34:AL36" si="28">+O46</f>
        <v>0</v>
      </c>
      <c r="AM34" s="102">
        <f t="shared" si="26"/>
        <v>0</v>
      </c>
    </row>
    <row r="35" spans="2:39" x14ac:dyDescent="0.25">
      <c r="B35" s="85">
        <v>3110</v>
      </c>
      <c r="C35" s="99"/>
      <c r="D35" s="120"/>
      <c r="E35" s="120"/>
      <c r="F35" s="121"/>
      <c r="G35" s="97" t="s">
        <v>15</v>
      </c>
      <c r="H35" s="96">
        <f>+[1]Paramunicipal!E128</f>
        <v>0</v>
      </c>
      <c r="I35" s="98">
        <f>+[1]Paramunicipal!F128</f>
        <v>0</v>
      </c>
      <c r="J35" s="98">
        <f>+[1]Paramunicipal!G128</f>
        <v>0</v>
      </c>
      <c r="K35" s="96"/>
      <c r="L35" s="85">
        <v>5220</v>
      </c>
      <c r="M35" s="99"/>
      <c r="N35" s="100" t="s">
        <v>82</v>
      </c>
      <c r="O35" s="96">
        <f>+[1]Paramunicipal!E32</f>
        <v>277853.14</v>
      </c>
      <c r="P35" s="98">
        <f>+[1]Paramunicipal!F32</f>
        <v>262983.53000000003</v>
      </c>
      <c r="Q35" s="98">
        <f>+[1]Paramunicipal!G32</f>
        <v>0</v>
      </c>
      <c r="S35" s="85">
        <v>3250</v>
      </c>
      <c r="T35" s="86" t="s">
        <v>50</v>
      </c>
      <c r="U35" s="68" t="s">
        <v>32</v>
      </c>
      <c r="V35" s="68"/>
      <c r="W35" s="87">
        <f t="shared" si="27"/>
        <v>0</v>
      </c>
      <c r="X35" s="68"/>
      <c r="Y35" s="88">
        <f t="shared" si="25"/>
        <v>0</v>
      </c>
      <c r="AA35" s="85">
        <v>2170</v>
      </c>
      <c r="AB35" s="86" t="s">
        <v>42</v>
      </c>
      <c r="AC35" s="89">
        <f t="shared" si="20"/>
        <v>0</v>
      </c>
      <c r="AD35" s="90">
        <f t="shared" si="21"/>
        <v>0</v>
      </c>
      <c r="AE35" s="89">
        <f t="shared" si="22"/>
        <v>0</v>
      </c>
      <c r="AF35" s="90">
        <f t="shared" si="23"/>
        <v>0</v>
      </c>
      <c r="AH35" s="85">
        <v>5330</v>
      </c>
      <c r="AI35" s="73"/>
      <c r="AJ35" s="74"/>
      <c r="AK35" s="105" t="s">
        <v>107</v>
      </c>
      <c r="AL35" s="87">
        <f t="shared" si="28"/>
        <v>0</v>
      </c>
      <c r="AM35" s="102">
        <f t="shared" si="26"/>
        <v>0</v>
      </c>
    </row>
    <row r="36" spans="2:39" x14ac:dyDescent="0.25">
      <c r="B36" s="85">
        <v>3120</v>
      </c>
      <c r="C36" s="99"/>
      <c r="D36" s="120"/>
      <c r="E36" s="120"/>
      <c r="F36" s="121"/>
      <c r="G36" s="97" t="s">
        <v>20</v>
      </c>
      <c r="H36" s="96">
        <f>+[1]Paramunicipal!E129</f>
        <v>0</v>
      </c>
      <c r="I36" s="98">
        <f>+[1]Paramunicipal!F129</f>
        <v>0</v>
      </c>
      <c r="J36" s="98">
        <f>+[1]Paramunicipal!G129</f>
        <v>0</v>
      </c>
      <c r="K36" s="96"/>
      <c r="L36" s="85">
        <v>5230</v>
      </c>
      <c r="M36" s="99"/>
      <c r="N36" s="100" t="s">
        <v>108</v>
      </c>
      <c r="O36" s="96">
        <f>+[1]Paramunicipal!E33</f>
        <v>0</v>
      </c>
      <c r="P36" s="98">
        <f>+[1]Paramunicipal!F33</f>
        <v>0</v>
      </c>
      <c r="Q36" s="98">
        <f>+[1]Paramunicipal!G33</f>
        <v>0</v>
      </c>
      <c r="S36" s="85"/>
      <c r="T36" s="86"/>
      <c r="U36" s="68"/>
      <c r="V36" s="68"/>
      <c r="W36" s="87"/>
      <c r="X36" s="68"/>
      <c r="Y36" s="88"/>
      <c r="AA36" s="85">
        <v>2190</v>
      </c>
      <c r="AB36" s="86" t="s">
        <v>45</v>
      </c>
      <c r="AC36" s="89">
        <f t="shared" si="20"/>
        <v>0</v>
      </c>
      <c r="AD36" s="90">
        <f t="shared" si="21"/>
        <v>0</v>
      </c>
      <c r="AE36" s="89">
        <f t="shared" si="22"/>
        <v>0</v>
      </c>
      <c r="AF36" s="90">
        <f t="shared" si="23"/>
        <v>0</v>
      </c>
      <c r="AH36" s="122">
        <v>4500</v>
      </c>
      <c r="AI36" s="73"/>
      <c r="AJ36" s="74"/>
      <c r="AK36" s="105" t="s">
        <v>109</v>
      </c>
      <c r="AL36" s="87">
        <f t="shared" si="28"/>
        <v>215828.14</v>
      </c>
      <c r="AM36" s="102">
        <f t="shared" si="26"/>
        <v>220873.24</v>
      </c>
    </row>
    <row r="37" spans="2:39" x14ac:dyDescent="0.25">
      <c r="B37" s="85">
        <v>3130</v>
      </c>
      <c r="C37" s="99"/>
      <c r="D37" s="120"/>
      <c r="E37" s="120"/>
      <c r="F37" s="121"/>
      <c r="G37" s="97" t="s">
        <v>25</v>
      </c>
      <c r="H37" s="96">
        <f>+[1]Paramunicipal!E130</f>
        <v>0</v>
      </c>
      <c r="I37" s="98">
        <f>+[1]Paramunicipal!F130</f>
        <v>0</v>
      </c>
      <c r="J37" s="98">
        <f>+[1]Paramunicipal!G130</f>
        <v>0</v>
      </c>
      <c r="K37" s="96"/>
      <c r="L37" s="85">
        <v>5240</v>
      </c>
      <c r="M37" s="99"/>
      <c r="N37" s="100" t="s">
        <v>110</v>
      </c>
      <c r="O37" s="96">
        <f>+[1]Paramunicipal!E34</f>
        <v>0</v>
      </c>
      <c r="P37" s="98">
        <f>+[1]Paramunicipal!F34</f>
        <v>0</v>
      </c>
      <c r="Q37" s="98">
        <f>+[1]Paramunicipal!G34</f>
        <v>0</v>
      </c>
      <c r="S37" s="85"/>
      <c r="T37" s="91" t="s">
        <v>111</v>
      </c>
      <c r="U37" s="68" t="s">
        <v>32</v>
      </c>
      <c r="V37" s="68"/>
      <c r="W37" s="87"/>
      <c r="X37" s="67">
        <f>SUM(X38:X39)</f>
        <v>0</v>
      </c>
      <c r="Y37" s="69">
        <f>SUM(U37:X37)</f>
        <v>0</v>
      </c>
      <c r="AA37" s="85"/>
      <c r="AB37" s="86"/>
      <c r="AC37" s="89"/>
      <c r="AD37" s="90"/>
      <c r="AE37" s="89"/>
      <c r="AF37" s="90"/>
      <c r="AI37" s="70" t="s">
        <v>112</v>
      </c>
      <c r="AJ37" s="74"/>
      <c r="AK37" s="123"/>
      <c r="AL37" s="124">
        <f>+AL9-AL20</f>
        <v>133604.78999999724</v>
      </c>
      <c r="AM37" s="125">
        <f>+AM9-AM20</f>
        <v>-110739.75999999978</v>
      </c>
    </row>
    <row r="38" spans="2:39" x14ac:dyDescent="0.25">
      <c r="B38" s="85"/>
      <c r="C38" s="99"/>
      <c r="D38" s="120"/>
      <c r="E38" s="120"/>
      <c r="F38" s="126"/>
      <c r="G38" s="97"/>
      <c r="H38" s="96"/>
      <c r="I38" s="98"/>
      <c r="J38" s="81"/>
      <c r="K38" s="82"/>
      <c r="L38" s="85">
        <v>5250</v>
      </c>
      <c r="M38" s="99"/>
      <c r="N38" s="100" t="s">
        <v>91</v>
      </c>
      <c r="O38" s="96">
        <f>+[1]Paramunicipal!E35</f>
        <v>278067.71000000002</v>
      </c>
      <c r="P38" s="98">
        <f>+[1]Paramunicipal!F35</f>
        <v>301458.23</v>
      </c>
      <c r="Q38" s="98">
        <f>+[1]Paramunicipal!G35</f>
        <v>0</v>
      </c>
      <c r="S38" s="85">
        <v>3310</v>
      </c>
      <c r="T38" s="86" t="s">
        <v>63</v>
      </c>
      <c r="U38" s="68" t="s">
        <v>32</v>
      </c>
      <c r="V38" s="68"/>
      <c r="X38" s="87">
        <f>+H47-I47</f>
        <v>0</v>
      </c>
      <c r="Y38" s="88">
        <f>SUM(U38:X38)</f>
        <v>0</v>
      </c>
      <c r="AA38" s="41">
        <v>2200</v>
      </c>
      <c r="AB38" s="70" t="s">
        <v>61</v>
      </c>
      <c r="AC38" s="71">
        <f>IF(H28&gt;I28,H28-I28,0)</f>
        <v>0</v>
      </c>
      <c r="AD38" s="72">
        <f>IF(I28&gt;H28,I28-H28,0)</f>
        <v>0</v>
      </c>
      <c r="AE38" s="71">
        <f>IF(I28&gt;J28,I28-J28,0)</f>
        <v>0</v>
      </c>
      <c r="AF38" s="72">
        <f>IF(J28&gt;I28,J28-I28,0)</f>
        <v>0</v>
      </c>
      <c r="AI38" s="54"/>
      <c r="AJ38" s="74"/>
      <c r="AK38" s="123"/>
      <c r="AL38" s="93"/>
      <c r="AM38" s="94"/>
    </row>
    <row r="39" spans="2:39" x14ac:dyDescent="0.25">
      <c r="B39" s="41">
        <v>3200</v>
      </c>
      <c r="C39" s="99"/>
      <c r="D39" s="120"/>
      <c r="E39" s="120"/>
      <c r="F39" s="121"/>
      <c r="G39" s="116" t="s">
        <v>113</v>
      </c>
      <c r="H39" s="114">
        <f>SUM(H40:H44)</f>
        <v>9400971.5099999998</v>
      </c>
      <c r="I39" s="115">
        <f>SUM(I40:I44)</f>
        <v>9282142.8500000015</v>
      </c>
      <c r="J39" s="115">
        <f>SUM(J40:J44)</f>
        <v>0</v>
      </c>
      <c r="K39" s="114"/>
      <c r="L39" s="85">
        <v>5260</v>
      </c>
      <c r="M39" s="99"/>
      <c r="N39" s="100" t="s">
        <v>93</v>
      </c>
      <c r="O39" s="96">
        <f>+[1]Paramunicipal!E36</f>
        <v>256141.21</v>
      </c>
      <c r="P39" s="98">
        <f>+[1]Paramunicipal!F36</f>
        <v>167257.14000000001</v>
      </c>
      <c r="Q39" s="98">
        <f>+[1]Paramunicipal!G36</f>
        <v>0</v>
      </c>
      <c r="S39" s="85">
        <v>3320</v>
      </c>
      <c r="T39" s="86" t="s">
        <v>68</v>
      </c>
      <c r="U39" s="68" t="s">
        <v>32</v>
      </c>
      <c r="V39" s="68"/>
      <c r="X39" s="87">
        <f t="shared" ref="X39" si="29">+H48-I48</f>
        <v>0</v>
      </c>
      <c r="Y39" s="88">
        <f>SUM(U39:X39)</f>
        <v>0</v>
      </c>
      <c r="AA39" s="85">
        <v>2210</v>
      </c>
      <c r="AB39" s="86" t="s">
        <v>66</v>
      </c>
      <c r="AC39" s="89">
        <f t="shared" ref="AC39:AC44" si="30">IF(H21&gt;I21,H21-I21,0)</f>
        <v>0</v>
      </c>
      <c r="AD39" s="90">
        <f t="shared" ref="AD39:AD44" si="31">IF(I21&gt;H21,I21-H21,0)</f>
        <v>0</v>
      </c>
      <c r="AE39" s="89">
        <f t="shared" ref="AE39:AE44" si="32">IF(I21&gt;J21,I21-J21,0)</f>
        <v>0</v>
      </c>
      <c r="AF39" s="90">
        <f t="shared" ref="AF39:AF44" si="33">IF(J21&gt;I21,J21-I21,0)</f>
        <v>0</v>
      </c>
      <c r="AI39" s="91" t="s">
        <v>114</v>
      </c>
      <c r="AJ39" s="74"/>
      <c r="AK39" s="92"/>
      <c r="AL39" s="93"/>
      <c r="AM39" s="94"/>
    </row>
    <row r="40" spans="2:39" x14ac:dyDescent="0.25">
      <c r="B40" s="85">
        <v>3210</v>
      </c>
      <c r="C40" s="99"/>
      <c r="D40" s="120"/>
      <c r="E40" s="120"/>
      <c r="F40" s="121"/>
      <c r="G40" s="97" t="s">
        <v>115</v>
      </c>
      <c r="H40" s="96">
        <f>+[1]Paramunicipal!E133</f>
        <v>122054.79</v>
      </c>
      <c r="I40" s="98">
        <f>+[1]Paramunicipal!F133</f>
        <v>89921.64</v>
      </c>
      <c r="J40" s="98">
        <f>+[1]Paramunicipal!G133</f>
        <v>0</v>
      </c>
      <c r="K40" s="96"/>
      <c r="L40" s="85">
        <v>5270</v>
      </c>
      <c r="M40" s="99"/>
      <c r="N40" s="100" t="s">
        <v>95</v>
      </c>
      <c r="O40" s="96">
        <f>+[1]Paramunicipal!E37</f>
        <v>0</v>
      </c>
      <c r="P40" s="98">
        <f>+[1]Paramunicipal!F37</f>
        <v>0</v>
      </c>
      <c r="Q40" s="98">
        <f>+[1]Paramunicipal!G37</f>
        <v>0</v>
      </c>
      <c r="S40" s="66">
        <v>900006</v>
      </c>
      <c r="T40" s="86"/>
      <c r="U40" s="68"/>
      <c r="V40" s="68"/>
      <c r="X40" s="87"/>
      <c r="Y40" s="88"/>
      <c r="AA40" s="85">
        <v>2220</v>
      </c>
      <c r="AB40" s="86" t="s">
        <v>71</v>
      </c>
      <c r="AC40" s="89">
        <f t="shared" si="30"/>
        <v>0</v>
      </c>
      <c r="AD40" s="90">
        <f t="shared" si="31"/>
        <v>0</v>
      </c>
      <c r="AE40" s="89">
        <f t="shared" si="32"/>
        <v>0</v>
      </c>
      <c r="AF40" s="90">
        <f t="shared" si="33"/>
        <v>0</v>
      </c>
      <c r="AI40" s="73"/>
      <c r="AJ40" s="92" t="s">
        <v>22</v>
      </c>
      <c r="AK40" s="92"/>
      <c r="AL40" s="67">
        <f>SUM(AL41:AL43)</f>
        <v>0</v>
      </c>
      <c r="AM40" s="69">
        <f>SUM(AM41:AM43)</f>
        <v>0</v>
      </c>
    </row>
    <row r="41" spans="2:39" x14ac:dyDescent="0.25">
      <c r="B41" s="85">
        <v>3220</v>
      </c>
      <c r="C41" s="99"/>
      <c r="D41" s="120"/>
      <c r="E41" s="120"/>
      <c r="F41" s="121"/>
      <c r="G41" s="97" t="s">
        <v>40</v>
      </c>
      <c r="H41" s="96">
        <f>+[1]Paramunicipal!E134</f>
        <v>9278916.7200000007</v>
      </c>
      <c r="I41" s="98">
        <f>+[1]Paramunicipal!F134</f>
        <v>9192221.2100000009</v>
      </c>
      <c r="J41" s="98">
        <f>+[1]Paramunicipal!G134</f>
        <v>0</v>
      </c>
      <c r="K41" s="96"/>
      <c r="L41" s="85">
        <v>5280</v>
      </c>
      <c r="M41" s="99"/>
      <c r="N41" s="100" t="s">
        <v>99</v>
      </c>
      <c r="O41" s="96">
        <f>+[1]Paramunicipal!E38</f>
        <v>0</v>
      </c>
      <c r="P41" s="98">
        <f>+[1]Paramunicipal!F38</f>
        <v>0</v>
      </c>
      <c r="Q41" s="98">
        <f>+[1]Paramunicipal!G38</f>
        <v>0</v>
      </c>
      <c r="T41" s="127" t="s">
        <v>154</v>
      </c>
      <c r="U41" s="128">
        <f>+U23+U25</f>
        <v>0</v>
      </c>
      <c r="V41" s="128">
        <f>+V23+V25+V30+V37</f>
        <v>9278916.7200000007</v>
      </c>
      <c r="W41" s="128">
        <f>+W23+W25+W30+W37</f>
        <v>122054.79</v>
      </c>
      <c r="X41" s="128">
        <f>+X23+X25+X30+X37</f>
        <v>0</v>
      </c>
      <c r="Y41" s="129">
        <f>SUM(U41:X41)</f>
        <v>9400971.5099999998</v>
      </c>
      <c r="AA41" s="85">
        <v>2230</v>
      </c>
      <c r="AB41" s="86" t="s">
        <v>75</v>
      </c>
      <c r="AC41" s="89">
        <f t="shared" si="30"/>
        <v>0</v>
      </c>
      <c r="AD41" s="90">
        <f t="shared" si="31"/>
        <v>0</v>
      </c>
      <c r="AE41" s="89">
        <f t="shared" si="32"/>
        <v>0</v>
      </c>
      <c r="AF41" s="90">
        <f t="shared" si="33"/>
        <v>0</v>
      </c>
      <c r="AI41" s="73"/>
      <c r="AJ41" s="74"/>
      <c r="AK41" s="105" t="s">
        <v>59</v>
      </c>
      <c r="AL41" s="87">
        <v>0</v>
      </c>
      <c r="AM41" s="102">
        <v>0</v>
      </c>
    </row>
    <row r="42" spans="2:39" x14ac:dyDescent="0.25">
      <c r="B42" s="85">
        <v>3230</v>
      </c>
      <c r="C42" s="99"/>
      <c r="D42" s="130"/>
      <c r="E42" s="130"/>
      <c r="F42" s="121"/>
      <c r="G42" s="97" t="s">
        <v>116</v>
      </c>
      <c r="H42" s="96">
        <f>+[1]Paramunicipal!E135</f>
        <v>0</v>
      </c>
      <c r="I42" s="98">
        <f>+[1]Paramunicipal!F135</f>
        <v>0</v>
      </c>
      <c r="J42" s="98">
        <f>+[1]Paramunicipal!G135</f>
        <v>0</v>
      </c>
      <c r="K42" s="96"/>
      <c r="L42" s="85">
        <v>5290</v>
      </c>
      <c r="M42" s="99"/>
      <c r="N42" s="100" t="s">
        <v>100</v>
      </c>
      <c r="O42" s="96">
        <f>+[1]Paramunicipal!E39</f>
        <v>0</v>
      </c>
      <c r="P42" s="98">
        <f>+[1]Paramunicipal!F39</f>
        <v>0</v>
      </c>
      <c r="Q42" s="98">
        <f>+[1]Paramunicipal!G39</f>
        <v>0</v>
      </c>
      <c r="U42" s="131"/>
      <c r="V42" s="131"/>
      <c r="W42" s="131"/>
      <c r="X42" s="131"/>
      <c r="Y42" s="131"/>
      <c r="AA42" s="85">
        <v>2240</v>
      </c>
      <c r="AB42" s="86" t="s">
        <v>79</v>
      </c>
      <c r="AC42" s="89">
        <f t="shared" si="30"/>
        <v>0</v>
      </c>
      <c r="AD42" s="90">
        <f t="shared" si="31"/>
        <v>0</v>
      </c>
      <c r="AE42" s="89">
        <f t="shared" si="32"/>
        <v>0</v>
      </c>
      <c r="AF42" s="90">
        <f t="shared" si="33"/>
        <v>0</v>
      </c>
      <c r="AI42" s="73"/>
      <c r="AJ42" s="74"/>
      <c r="AK42" s="105" t="s">
        <v>64</v>
      </c>
      <c r="AL42" s="87">
        <v>0</v>
      </c>
      <c r="AM42" s="102">
        <v>0</v>
      </c>
    </row>
    <row r="43" spans="2:39" x14ac:dyDescent="0.25">
      <c r="B43" s="85">
        <v>3240</v>
      </c>
      <c r="C43" s="99"/>
      <c r="D43" s="120"/>
      <c r="E43" s="120"/>
      <c r="F43" s="132"/>
      <c r="G43" s="97" t="s">
        <v>46</v>
      </c>
      <c r="H43" s="96">
        <f>+[1]Paramunicipal!E136</f>
        <v>0</v>
      </c>
      <c r="I43" s="98">
        <f>+[1]Paramunicipal!F136</f>
        <v>0</v>
      </c>
      <c r="J43" s="98">
        <f>+[1]Paramunicipal!G136</f>
        <v>0</v>
      </c>
      <c r="K43" s="96"/>
      <c r="L43" s="41">
        <v>5300</v>
      </c>
      <c r="M43" s="99"/>
      <c r="N43" s="100" t="s">
        <v>103</v>
      </c>
      <c r="O43" s="96">
        <f>+[1]Paramunicipal!E40</f>
        <v>0</v>
      </c>
      <c r="P43" s="98">
        <f>+[1]Paramunicipal!F40</f>
        <v>0</v>
      </c>
      <c r="Q43" s="98">
        <f>+[1]Paramunicipal!G40</f>
        <v>0</v>
      </c>
      <c r="U43" s="131"/>
      <c r="V43" s="131"/>
      <c r="W43" s="131"/>
      <c r="X43" s="131"/>
      <c r="Y43" s="131"/>
      <c r="AA43" s="85">
        <v>2250</v>
      </c>
      <c r="AB43" s="86" t="s">
        <v>83</v>
      </c>
      <c r="AC43" s="89">
        <f t="shared" si="30"/>
        <v>0</v>
      </c>
      <c r="AD43" s="90">
        <f t="shared" si="31"/>
        <v>0</v>
      </c>
      <c r="AE43" s="89">
        <f t="shared" si="32"/>
        <v>0</v>
      </c>
      <c r="AF43" s="90">
        <f t="shared" si="33"/>
        <v>0</v>
      </c>
      <c r="AI43" s="73"/>
      <c r="AJ43" s="74"/>
      <c r="AK43" s="105" t="s">
        <v>117</v>
      </c>
      <c r="AL43" s="87">
        <f>+AC48-AD48</f>
        <v>0</v>
      </c>
      <c r="AM43" s="102">
        <f>+AE48-AF48</f>
        <v>0</v>
      </c>
    </row>
    <row r="44" spans="2:39" x14ac:dyDescent="0.25">
      <c r="B44" s="85">
        <v>3250</v>
      </c>
      <c r="C44" s="99"/>
      <c r="D44" s="120"/>
      <c r="E44" s="120"/>
      <c r="F44" s="82"/>
      <c r="G44" s="97" t="s">
        <v>50</v>
      </c>
      <c r="H44" s="96">
        <f>+[1]Paramunicipal!E137</f>
        <v>0</v>
      </c>
      <c r="I44" s="98">
        <f>+[1]Paramunicipal!F137</f>
        <v>0</v>
      </c>
      <c r="J44" s="98">
        <f>+[1]Paramunicipal!G137</f>
        <v>0</v>
      </c>
      <c r="K44" s="96"/>
      <c r="L44" s="85">
        <v>5310</v>
      </c>
      <c r="M44" s="83" t="s">
        <v>118</v>
      </c>
      <c r="N44" s="63"/>
      <c r="O44" s="79">
        <f>SUM(O45:O47)</f>
        <v>0</v>
      </c>
      <c r="P44" s="80">
        <f>SUM(P45:P47)</f>
        <v>0</v>
      </c>
      <c r="Q44" s="80">
        <f>SUM(Q45:Q47)</f>
        <v>0</v>
      </c>
      <c r="T44" s="133" t="s">
        <v>119</v>
      </c>
      <c r="U44" s="133"/>
      <c r="V44" s="133"/>
      <c r="W44" s="133"/>
      <c r="X44" s="133"/>
      <c r="Y44" s="133"/>
      <c r="AA44" s="85">
        <v>2260</v>
      </c>
      <c r="AB44" s="86" t="s">
        <v>88</v>
      </c>
      <c r="AC44" s="89">
        <f t="shared" si="30"/>
        <v>0</v>
      </c>
      <c r="AD44" s="90">
        <f t="shared" si="31"/>
        <v>0</v>
      </c>
      <c r="AE44" s="89">
        <f t="shared" si="32"/>
        <v>0</v>
      </c>
      <c r="AF44" s="90">
        <f t="shared" si="33"/>
        <v>0</v>
      </c>
      <c r="AI44" s="73"/>
      <c r="AJ44" s="92" t="s">
        <v>65</v>
      </c>
      <c r="AK44" s="92"/>
      <c r="AL44" s="67">
        <f>SUM(AL45:AL47)</f>
        <v>26600</v>
      </c>
      <c r="AM44" s="69">
        <f>SUM(AM45:AM47)</f>
        <v>9638478.0600000005</v>
      </c>
    </row>
    <row r="45" spans="2:39" x14ac:dyDescent="0.25">
      <c r="B45" s="85"/>
      <c r="C45" s="99"/>
      <c r="D45" s="120"/>
      <c r="E45" s="120"/>
      <c r="F45" s="82"/>
      <c r="G45" s="97"/>
      <c r="H45" s="96"/>
      <c r="I45" s="98"/>
      <c r="J45" s="81"/>
      <c r="K45" s="82"/>
      <c r="L45" s="85">
        <v>5320</v>
      </c>
      <c r="M45" s="99"/>
      <c r="N45" s="100" t="s">
        <v>120</v>
      </c>
      <c r="O45" s="96">
        <f>+[1]Paramunicipal!E43</f>
        <v>0</v>
      </c>
      <c r="P45" s="98">
        <f>+[1]Paramunicipal!F43</f>
        <v>0</v>
      </c>
      <c r="Q45" s="98">
        <f>+[1]Paramunicipal!G43</f>
        <v>0</v>
      </c>
      <c r="T45" s="133"/>
      <c r="U45" s="133"/>
      <c r="V45" s="133"/>
      <c r="W45" s="133"/>
      <c r="X45" s="133"/>
      <c r="Y45" s="133"/>
      <c r="AA45" s="85"/>
      <c r="AB45" s="86"/>
      <c r="AC45" s="89"/>
      <c r="AD45" s="90"/>
      <c r="AE45" s="89"/>
      <c r="AF45" s="90"/>
      <c r="AI45" s="73"/>
      <c r="AJ45" s="74"/>
      <c r="AK45" s="105" t="s">
        <v>59</v>
      </c>
      <c r="AL45" s="68">
        <f>+AD19-AC19</f>
        <v>0</v>
      </c>
      <c r="AM45" s="88">
        <f>+AF19-AE19</f>
        <v>6229149.9000000004</v>
      </c>
    </row>
    <row r="46" spans="2:39" x14ac:dyDescent="0.25">
      <c r="B46" s="41">
        <v>3300</v>
      </c>
      <c r="C46" s="99"/>
      <c r="D46" s="134"/>
      <c r="E46" s="82"/>
      <c r="F46" s="82"/>
      <c r="G46" s="113" t="s">
        <v>121</v>
      </c>
      <c r="H46" s="114">
        <f>SUM(H47:H48)</f>
        <v>0</v>
      </c>
      <c r="I46" s="115">
        <f>SUM(I47:I48)</f>
        <v>0</v>
      </c>
      <c r="J46" s="115">
        <f>SUM(J47:J48)</f>
        <v>0</v>
      </c>
      <c r="K46" s="114"/>
      <c r="L46" s="85">
        <v>5330</v>
      </c>
      <c r="M46" s="99"/>
      <c r="N46" s="100" t="s">
        <v>15</v>
      </c>
      <c r="O46" s="96">
        <f>+[1]Paramunicipal!E44</f>
        <v>0</v>
      </c>
      <c r="P46" s="98">
        <f>+[1]Paramunicipal!F44</f>
        <v>0</v>
      </c>
      <c r="Q46" s="98">
        <f>+[1]Paramunicipal!G44</f>
        <v>0</v>
      </c>
      <c r="AA46" s="41">
        <v>3000</v>
      </c>
      <c r="AB46" s="54" t="s">
        <v>102</v>
      </c>
      <c r="AC46" s="55">
        <f>IF(H50&gt;I50,H50-I50,0)</f>
        <v>118828.65999999829</v>
      </c>
      <c r="AD46" s="56">
        <f>IF(I50&gt;H50,I50-H50,0)</f>
        <v>0</v>
      </c>
      <c r="AE46" s="55">
        <f>IF(I50&gt;J50,I50-J50,0)</f>
        <v>9282142.8500000015</v>
      </c>
      <c r="AF46" s="56">
        <f>IF(J50&gt;I50,J50-I50,0)</f>
        <v>0</v>
      </c>
      <c r="AI46" s="73"/>
      <c r="AJ46" s="74"/>
      <c r="AK46" s="105" t="s">
        <v>64</v>
      </c>
      <c r="AL46" s="68">
        <f>+AD20-AC20+AD21-AC21</f>
        <v>26600</v>
      </c>
      <c r="AM46" s="88">
        <f>+AF20-AE20+AF21-AE21</f>
        <v>3409328.1599999997</v>
      </c>
    </row>
    <row r="47" spans="2:39" x14ac:dyDescent="0.25">
      <c r="B47" s="85">
        <v>3310</v>
      </c>
      <c r="C47" s="99"/>
      <c r="D47" s="134"/>
      <c r="E47" s="82"/>
      <c r="F47" s="82"/>
      <c r="G47" s="97" t="s">
        <v>63</v>
      </c>
      <c r="H47" s="96">
        <f>+[1]Paramunicipal!E140</f>
        <v>0</v>
      </c>
      <c r="I47" s="98">
        <f>+[1]Paramunicipal!F140</f>
        <v>0</v>
      </c>
      <c r="J47" s="98">
        <f>+[1]Paramunicipal!G140</f>
        <v>0</v>
      </c>
      <c r="K47" s="96"/>
      <c r="L47" s="41">
        <v>5400</v>
      </c>
      <c r="M47" s="99"/>
      <c r="N47" s="100" t="s">
        <v>107</v>
      </c>
      <c r="O47" s="96">
        <f>+[1]Paramunicipal!E45</f>
        <v>0</v>
      </c>
      <c r="P47" s="98">
        <f>+[1]Paramunicipal!F45</f>
        <v>0</v>
      </c>
      <c r="Q47" s="98">
        <f>+[1]Paramunicipal!G45</f>
        <v>0</v>
      </c>
      <c r="AA47" s="41">
        <v>3100</v>
      </c>
      <c r="AB47" s="70" t="s">
        <v>105</v>
      </c>
      <c r="AC47" s="71">
        <f>IF(H34&gt;I34,H34-I34,0)</f>
        <v>0</v>
      </c>
      <c r="AD47" s="72">
        <f>IF(I34&gt;H34,I34-H34,0)</f>
        <v>0</v>
      </c>
      <c r="AE47" s="71">
        <f>IF(I34&gt;J34,I34-J34,0)</f>
        <v>0</v>
      </c>
      <c r="AF47" s="72">
        <f>IF(J34&gt;I34,J34-I34,0)</f>
        <v>0</v>
      </c>
      <c r="AI47" s="73"/>
      <c r="AJ47" s="74"/>
      <c r="AK47" s="105" t="s">
        <v>117</v>
      </c>
      <c r="AL47" s="87">
        <v>0</v>
      </c>
      <c r="AM47" s="102">
        <v>0</v>
      </c>
    </row>
    <row r="48" spans="2:39" x14ac:dyDescent="0.25">
      <c r="B48" s="85">
        <v>3320</v>
      </c>
      <c r="C48" s="99"/>
      <c r="D48" s="134"/>
      <c r="E48" s="82"/>
      <c r="F48" s="82"/>
      <c r="G48" s="97" t="s">
        <v>68</v>
      </c>
      <c r="H48" s="96">
        <f>+[1]Paramunicipal!E141</f>
        <v>0</v>
      </c>
      <c r="I48" s="98">
        <f>+[1]Paramunicipal!F141</f>
        <v>0</v>
      </c>
      <c r="J48" s="98">
        <f>+[1]Paramunicipal!G141</f>
        <v>0</v>
      </c>
      <c r="K48" s="96"/>
      <c r="L48" s="85">
        <v>5410</v>
      </c>
      <c r="M48" s="83" t="s">
        <v>122</v>
      </c>
      <c r="N48" s="63"/>
      <c r="O48" s="79">
        <f>SUM(O49:O53)</f>
        <v>215828.14</v>
      </c>
      <c r="P48" s="80">
        <f>SUM(P49:P53)</f>
        <v>220873.24</v>
      </c>
      <c r="Q48" s="80">
        <f>SUM(Q49:Q53)</f>
        <v>0</v>
      </c>
      <c r="AA48" s="85">
        <v>3110</v>
      </c>
      <c r="AB48" s="86" t="s">
        <v>15</v>
      </c>
      <c r="AC48" s="89">
        <f>IF(H35&gt;I35,H35-I35,0)</f>
        <v>0</v>
      </c>
      <c r="AD48" s="90">
        <f>IF(I35&gt;H35,I35-H35,0)</f>
        <v>0</v>
      </c>
      <c r="AE48" s="89">
        <f>IF(I35&gt;J35,I35-J35,0)</f>
        <v>0</v>
      </c>
      <c r="AF48" s="90">
        <f>IF(J35&gt;I35,J35-I35,0)</f>
        <v>0</v>
      </c>
      <c r="AI48" s="70" t="s">
        <v>123</v>
      </c>
      <c r="AJ48" s="74"/>
      <c r="AK48" s="123"/>
      <c r="AL48" s="124">
        <f>+AL40-AL44</f>
        <v>-26600</v>
      </c>
      <c r="AM48" s="125">
        <f>+AM40-AM44</f>
        <v>-9638478.0600000005</v>
      </c>
    </row>
    <row r="49" spans="2:39" x14ac:dyDescent="0.25">
      <c r="C49" s="99"/>
      <c r="D49" s="134"/>
      <c r="E49" s="82"/>
      <c r="F49" s="82"/>
      <c r="G49" s="97"/>
      <c r="H49" s="96"/>
      <c r="I49" s="98"/>
      <c r="J49" s="81"/>
      <c r="K49" s="82"/>
      <c r="L49" s="85">
        <v>5420</v>
      </c>
      <c r="M49" s="99"/>
      <c r="N49" s="100" t="s">
        <v>124</v>
      </c>
      <c r="O49" s="96">
        <f>+[1]Paramunicipal!E47</f>
        <v>0</v>
      </c>
      <c r="P49" s="98">
        <f>+[1]Paramunicipal!F47</f>
        <v>0</v>
      </c>
      <c r="Q49" s="98">
        <f>+[1]Paramunicipal!G47</f>
        <v>0</v>
      </c>
      <c r="AA49" s="85">
        <v>3120</v>
      </c>
      <c r="AB49" s="86" t="s">
        <v>20</v>
      </c>
      <c r="AC49" s="89">
        <f>IF(H36&gt;I36,H36-I36,0)</f>
        <v>0</v>
      </c>
      <c r="AD49" s="90">
        <f>IF(I36&gt;H36,I36-H36,0)</f>
        <v>0</v>
      </c>
      <c r="AE49" s="89">
        <f>IF(I36&gt;J36,I36-J36,0)</f>
        <v>0</v>
      </c>
      <c r="AF49" s="90">
        <f>IF(J36&gt;I36,J36-I36,0)</f>
        <v>0</v>
      </c>
      <c r="AI49" s="54"/>
      <c r="AJ49" s="74"/>
      <c r="AK49" s="123"/>
      <c r="AL49" s="93"/>
      <c r="AM49" s="94"/>
    </row>
    <row r="50" spans="2:39" x14ac:dyDescent="0.25">
      <c r="B50" s="41">
        <v>3000</v>
      </c>
      <c r="C50" s="99"/>
      <c r="D50" s="134"/>
      <c r="E50" s="82"/>
      <c r="F50" s="82"/>
      <c r="G50" s="116" t="s">
        <v>125</v>
      </c>
      <c r="H50" s="114">
        <f>+H39+H34+H46</f>
        <v>9400971.5099999998</v>
      </c>
      <c r="I50" s="115">
        <f t="shared" ref="I50:J50" si="34">+I39+I34+I46</f>
        <v>9282142.8500000015</v>
      </c>
      <c r="J50" s="115">
        <f t="shared" si="34"/>
        <v>0</v>
      </c>
      <c r="K50" s="117"/>
      <c r="L50" s="85">
        <v>5430</v>
      </c>
      <c r="M50" s="99"/>
      <c r="N50" s="100" t="s">
        <v>126</v>
      </c>
      <c r="O50" s="96">
        <f>+[1]Paramunicipal!E48</f>
        <v>0</v>
      </c>
      <c r="P50" s="98">
        <f>+[1]Paramunicipal!F48</f>
        <v>0</v>
      </c>
      <c r="Q50" s="98">
        <f>+[1]Paramunicipal!G48</f>
        <v>0</v>
      </c>
      <c r="AA50" s="85">
        <v>3130</v>
      </c>
      <c r="AB50" s="86" t="s">
        <v>25</v>
      </c>
      <c r="AC50" s="89">
        <f>IF(H37&gt;I37,H37-I37,0)</f>
        <v>0</v>
      </c>
      <c r="AD50" s="90">
        <f>IF(I37&gt;H37,I37-H37,0)</f>
        <v>0</v>
      </c>
      <c r="AE50" s="89">
        <f>IF(I37&gt;J37,I37-J37,0)</f>
        <v>0</v>
      </c>
      <c r="AF50" s="90">
        <f>IF(J37&gt;I37,J37-I37,0)</f>
        <v>0</v>
      </c>
      <c r="AI50" s="91" t="s">
        <v>127</v>
      </c>
      <c r="AJ50" s="74"/>
      <c r="AK50" s="92"/>
      <c r="AL50" s="93"/>
      <c r="AM50" s="94"/>
    </row>
    <row r="51" spans="2:39" x14ac:dyDescent="0.25">
      <c r="C51" s="99"/>
      <c r="D51" s="134"/>
      <c r="E51" s="82"/>
      <c r="F51" s="82"/>
      <c r="G51" s="44"/>
      <c r="H51" s="79"/>
      <c r="I51" s="80"/>
      <c r="J51" s="80"/>
      <c r="K51" s="79"/>
      <c r="L51" s="85">
        <v>5440</v>
      </c>
      <c r="M51" s="99"/>
      <c r="N51" s="100" t="s">
        <v>128</v>
      </c>
      <c r="O51" s="96">
        <f>+[1]Paramunicipal!E49</f>
        <v>0</v>
      </c>
      <c r="P51" s="98">
        <f>+[1]Paramunicipal!F49</f>
        <v>0</v>
      </c>
      <c r="Q51" s="98">
        <f>+[1]Paramunicipal!G49</f>
        <v>0</v>
      </c>
      <c r="AA51" s="85"/>
      <c r="AB51" s="86"/>
      <c r="AC51" s="89"/>
      <c r="AD51" s="90"/>
      <c r="AE51" s="89"/>
      <c r="AF51" s="90"/>
      <c r="AI51" s="73"/>
      <c r="AJ51" s="92" t="s">
        <v>22</v>
      </c>
      <c r="AK51" s="92"/>
      <c r="AL51" s="67">
        <f>+AL52+AL55</f>
        <v>433141.58000000077</v>
      </c>
      <c r="AM51" s="69">
        <f>+AM52+AM55</f>
        <v>12162388.9</v>
      </c>
    </row>
    <row r="52" spans="2:39" x14ac:dyDescent="0.25">
      <c r="C52" s="99"/>
      <c r="D52" s="134"/>
      <c r="E52" s="82"/>
      <c r="F52" s="82"/>
      <c r="G52" s="44" t="s">
        <v>129</v>
      </c>
      <c r="H52" s="79">
        <f>+H50+H30</f>
        <v>10043860.08</v>
      </c>
      <c r="I52" s="80">
        <f t="shared" ref="I52:J52" si="35">+I50+I30</f>
        <v>9692941.8500000015</v>
      </c>
      <c r="J52" s="80">
        <f t="shared" si="35"/>
        <v>0</v>
      </c>
      <c r="K52" s="119"/>
      <c r="L52" s="85">
        <v>5450</v>
      </c>
      <c r="M52" s="99"/>
      <c r="N52" s="100" t="s">
        <v>130</v>
      </c>
      <c r="O52" s="96">
        <f>+[1]Paramunicipal!E50</f>
        <v>0</v>
      </c>
      <c r="P52" s="98">
        <f>+[1]Paramunicipal!F50</f>
        <v>0</v>
      </c>
      <c r="Q52" s="98">
        <f>+[1]Paramunicipal!G50</f>
        <v>0</v>
      </c>
      <c r="AA52" s="41">
        <v>3200</v>
      </c>
      <c r="AB52" s="70" t="s">
        <v>113</v>
      </c>
      <c r="AC52" s="71">
        <f t="shared" ref="AC52:AC57" si="36">IF(H39&gt;I39,H39-I39,0)</f>
        <v>118828.65999999829</v>
      </c>
      <c r="AD52" s="72">
        <f t="shared" ref="AD52:AD57" si="37">IF(I39&gt;H39,I39-H39,0)</f>
        <v>0</v>
      </c>
      <c r="AE52" s="71">
        <f t="shared" ref="AE52:AE57" si="38">IF(I39&gt;J39,I39-J39,0)</f>
        <v>9282142.8500000015</v>
      </c>
      <c r="AF52" s="72">
        <f t="shared" ref="AF52:AF57" si="39">IF(J39&gt;I39,J39-I39,0)</f>
        <v>0</v>
      </c>
      <c r="AI52" s="73"/>
      <c r="AJ52" s="74"/>
      <c r="AK52" s="105" t="s">
        <v>131</v>
      </c>
      <c r="AL52" s="68">
        <f>SUM(AL53:AL54)</f>
        <v>0</v>
      </c>
      <c r="AM52" s="88">
        <f>SUM(AM53:AM54)</f>
        <v>0</v>
      </c>
    </row>
    <row r="53" spans="2:39" x14ac:dyDescent="0.25">
      <c r="C53" s="135"/>
      <c r="D53" s="136"/>
      <c r="E53" s="137"/>
      <c r="F53" s="137"/>
      <c r="G53" s="137"/>
      <c r="H53" s="137"/>
      <c r="I53" s="138"/>
      <c r="J53" s="138"/>
      <c r="K53" s="82"/>
      <c r="L53" s="41">
        <v>5500</v>
      </c>
      <c r="M53" s="99"/>
      <c r="N53" s="100" t="s">
        <v>132</v>
      </c>
      <c r="O53" s="96">
        <f>+[1]Paramunicipal!E51</f>
        <v>215828.14</v>
      </c>
      <c r="P53" s="98">
        <f>+[1]Paramunicipal!F51</f>
        <v>220873.24</v>
      </c>
      <c r="Q53" s="98">
        <f>+[1]Paramunicipal!G51</f>
        <v>0</v>
      </c>
      <c r="AA53" s="85">
        <v>3210</v>
      </c>
      <c r="AB53" s="86" t="s">
        <v>115</v>
      </c>
      <c r="AC53" s="89">
        <f t="shared" si="36"/>
        <v>32133.149999999994</v>
      </c>
      <c r="AD53" s="90">
        <f t="shared" si="37"/>
        <v>0</v>
      </c>
      <c r="AE53" s="89">
        <f t="shared" si="38"/>
        <v>89921.64</v>
      </c>
      <c r="AF53" s="90">
        <f t="shared" si="39"/>
        <v>0</v>
      </c>
      <c r="AI53" s="73"/>
      <c r="AJ53" s="74"/>
      <c r="AK53" s="105" t="s">
        <v>133</v>
      </c>
      <c r="AL53" s="87">
        <v>0</v>
      </c>
      <c r="AM53" s="102">
        <v>0</v>
      </c>
    </row>
    <row r="54" spans="2:39" x14ac:dyDescent="0.25">
      <c r="H54" s="131"/>
      <c r="I54" s="131" t="str">
        <f t="shared" ref="I54" si="40">IF(E32-I30-I50=0,"",E32-I30-I50)</f>
        <v/>
      </c>
      <c r="J54" s="131" t="str">
        <f>IF(F32-J30-J50=0,"",F32-J30-J50)</f>
        <v/>
      </c>
      <c r="K54" s="140"/>
      <c r="L54" s="85">
        <v>5510</v>
      </c>
      <c r="M54" s="83" t="s">
        <v>134</v>
      </c>
      <c r="N54" s="63"/>
      <c r="O54" s="79">
        <f>SUM(O55:O60)</f>
        <v>0</v>
      </c>
      <c r="P54" s="80">
        <f>SUM(P55:P60)</f>
        <v>0</v>
      </c>
      <c r="Q54" s="80">
        <f>SUM(Q55:Q60)</f>
        <v>0</v>
      </c>
      <c r="AA54" s="85">
        <v>3220</v>
      </c>
      <c r="AB54" s="86" t="s">
        <v>40</v>
      </c>
      <c r="AC54" s="89">
        <f t="shared" si="36"/>
        <v>86695.509999999776</v>
      </c>
      <c r="AD54" s="90">
        <f t="shared" si="37"/>
        <v>0</v>
      </c>
      <c r="AE54" s="89">
        <f t="shared" si="38"/>
        <v>9192221.2100000009</v>
      </c>
      <c r="AF54" s="90">
        <f t="shared" si="39"/>
        <v>0</v>
      </c>
      <c r="AI54" s="73"/>
      <c r="AJ54" s="74"/>
      <c r="AK54" s="105" t="s">
        <v>135</v>
      </c>
      <c r="AL54" s="87">
        <v>0</v>
      </c>
      <c r="AM54" s="102">
        <v>0</v>
      </c>
    </row>
    <row r="55" spans="2:39" x14ac:dyDescent="0.25">
      <c r="L55" s="85">
        <v>5520</v>
      </c>
      <c r="M55" s="99"/>
      <c r="N55" s="100" t="s">
        <v>136</v>
      </c>
      <c r="O55" s="96">
        <f>+[1]Paramunicipal!E53</f>
        <v>0</v>
      </c>
      <c r="P55" s="98">
        <f>+[1]Paramunicipal!F53</f>
        <v>0</v>
      </c>
      <c r="Q55" s="98">
        <f>+[1]Paramunicipal!G53</f>
        <v>0</v>
      </c>
      <c r="AA55" s="85">
        <v>3230</v>
      </c>
      <c r="AB55" s="86" t="s">
        <v>116</v>
      </c>
      <c r="AC55" s="89">
        <f t="shared" si="36"/>
        <v>0</v>
      </c>
      <c r="AD55" s="90">
        <f t="shared" si="37"/>
        <v>0</v>
      </c>
      <c r="AE55" s="89">
        <f t="shared" si="38"/>
        <v>0</v>
      </c>
      <c r="AF55" s="90">
        <f t="shared" si="39"/>
        <v>0</v>
      </c>
      <c r="AI55" s="73"/>
      <c r="AJ55" s="74"/>
      <c r="AK55" s="105" t="s">
        <v>137</v>
      </c>
      <c r="AL55" s="141">
        <f>SUM(AC9:AC14)+SUM(AC17:AC18)+SUM(AC22:AC25)+SUM(AC29:AC36)+SUM(AC39:AC44)+SUM(AC49:AC50)+SUM(AC53:AC57)+SUM(AC60:AC61)-O61-O54-O66</f>
        <v>433141.58000000077</v>
      </c>
      <c r="AM55" s="142">
        <f>SUM(AE9:AE14)+SUM(AE17:AE18)+SUM(AE22:AE25)+SUM(AE29:AE36)+SUM(AE39:AE44)+SUM(AE49:AE50)+SUM(AE53:AE57)+SUM(AE60:AE61)-P61-P54-P66</f>
        <v>12162388.9</v>
      </c>
    </row>
    <row r="56" spans="2:39" x14ac:dyDescent="0.25">
      <c r="C56" s="143" t="s">
        <v>119</v>
      </c>
      <c r="D56" s="143"/>
      <c r="E56" s="143"/>
      <c r="F56" s="143"/>
      <c r="G56" s="143"/>
      <c r="H56" s="143"/>
      <c r="I56" s="143"/>
      <c r="L56" s="85">
        <v>5530</v>
      </c>
      <c r="M56" s="99"/>
      <c r="N56" s="100" t="s">
        <v>138</v>
      </c>
      <c r="O56" s="96">
        <f>+[1]Paramunicipal!E54</f>
        <v>0</v>
      </c>
      <c r="P56" s="98">
        <f>+[1]Paramunicipal!F54</f>
        <v>0</v>
      </c>
      <c r="Q56" s="98">
        <f>+[1]Paramunicipal!G54</f>
        <v>0</v>
      </c>
      <c r="AA56" s="85">
        <v>3240</v>
      </c>
      <c r="AB56" s="86" t="s">
        <v>46</v>
      </c>
      <c r="AC56" s="89">
        <f t="shared" si="36"/>
        <v>0</v>
      </c>
      <c r="AD56" s="90">
        <f t="shared" si="37"/>
        <v>0</v>
      </c>
      <c r="AE56" s="89">
        <f t="shared" si="38"/>
        <v>0</v>
      </c>
      <c r="AF56" s="90">
        <f t="shared" si="39"/>
        <v>0</v>
      </c>
      <c r="AI56" s="73"/>
      <c r="AJ56" s="92" t="s">
        <v>65</v>
      </c>
      <c r="AK56" s="92"/>
      <c r="AL56" s="67">
        <f>+AL57+AL60</f>
        <v>486511.37000000011</v>
      </c>
      <c r="AM56" s="69">
        <f>+AM57+AM60</f>
        <v>1435432.22</v>
      </c>
    </row>
    <row r="57" spans="2:39" x14ac:dyDescent="0.25">
      <c r="C57" s="97"/>
      <c r="D57" s="97"/>
      <c r="E57" s="97"/>
      <c r="F57" s="97"/>
      <c r="G57" s="97"/>
      <c r="H57" s="97"/>
      <c r="I57" s="97"/>
      <c r="L57" s="85">
        <v>5540</v>
      </c>
      <c r="M57" s="99"/>
      <c r="N57" s="100" t="s">
        <v>139</v>
      </c>
      <c r="O57" s="96">
        <f>+[1]Paramunicipal!E55</f>
        <v>0</v>
      </c>
      <c r="P57" s="98">
        <f>+[1]Paramunicipal!F55</f>
        <v>0</v>
      </c>
      <c r="Q57" s="98">
        <f>+[1]Paramunicipal!G55</f>
        <v>0</v>
      </c>
      <c r="AA57" s="85">
        <v>3250</v>
      </c>
      <c r="AB57" s="86" t="s">
        <v>50</v>
      </c>
      <c r="AC57" s="89">
        <f t="shared" si="36"/>
        <v>0</v>
      </c>
      <c r="AD57" s="90">
        <f t="shared" si="37"/>
        <v>0</v>
      </c>
      <c r="AE57" s="89">
        <f t="shared" si="38"/>
        <v>0</v>
      </c>
      <c r="AF57" s="90">
        <f t="shared" si="39"/>
        <v>0</v>
      </c>
      <c r="AI57" s="73"/>
      <c r="AJ57" s="74"/>
      <c r="AK57" s="105" t="s">
        <v>140</v>
      </c>
      <c r="AL57" s="68">
        <f>SUM(AL58:AL59)</f>
        <v>0</v>
      </c>
      <c r="AM57" s="88">
        <f>SUM(AM58:AM59)</f>
        <v>0</v>
      </c>
    </row>
    <row r="58" spans="2:39" x14ac:dyDescent="0.25">
      <c r="L58" s="85">
        <v>5550</v>
      </c>
      <c r="M58" s="99"/>
      <c r="N58" s="100" t="s">
        <v>141</v>
      </c>
      <c r="O58" s="96">
        <f>+[1]Paramunicipal!E56</f>
        <v>0</v>
      </c>
      <c r="P58" s="98">
        <f>+[1]Paramunicipal!F56</f>
        <v>0</v>
      </c>
      <c r="Q58" s="98">
        <f>+[1]Paramunicipal!G56</f>
        <v>0</v>
      </c>
      <c r="AA58" s="85"/>
      <c r="AB58" s="86"/>
      <c r="AC58" s="89"/>
      <c r="AD58" s="90"/>
      <c r="AE58" s="89"/>
      <c r="AF58" s="90"/>
      <c r="AI58" s="73"/>
      <c r="AJ58" s="74"/>
      <c r="AK58" s="105" t="s">
        <v>133</v>
      </c>
      <c r="AL58" s="87">
        <v>0</v>
      </c>
      <c r="AM58" s="102">
        <v>0</v>
      </c>
    </row>
    <row r="59" spans="2:39" x14ac:dyDescent="0.25">
      <c r="L59" s="85">
        <v>5590</v>
      </c>
      <c r="M59" s="99"/>
      <c r="N59" s="100" t="s">
        <v>142</v>
      </c>
      <c r="O59" s="96">
        <f>+[1]Paramunicipal!E57</f>
        <v>0</v>
      </c>
      <c r="P59" s="98">
        <f>+[1]Paramunicipal!F57</f>
        <v>0</v>
      </c>
      <c r="Q59" s="98">
        <f>+[1]Paramunicipal!G57</f>
        <v>0</v>
      </c>
      <c r="AA59" s="41">
        <v>3300</v>
      </c>
      <c r="AB59" s="70" t="s">
        <v>143</v>
      </c>
      <c r="AC59" s="71">
        <f>IF(H46&gt;I46,H46-I46,0)</f>
        <v>0</v>
      </c>
      <c r="AD59" s="72">
        <f>IF(I46&gt;H46,I46-H46,0)</f>
        <v>0</v>
      </c>
      <c r="AE59" s="71">
        <f>IF(I46&gt;J46,I46-J46,0)</f>
        <v>0</v>
      </c>
      <c r="AF59" s="72">
        <f>IF(J46&gt;I46,J46-I46,0)</f>
        <v>0</v>
      </c>
      <c r="AI59" s="73"/>
      <c r="AJ59" s="74"/>
      <c r="AK59" s="105" t="s">
        <v>135</v>
      </c>
      <c r="AL59" s="87">
        <v>0</v>
      </c>
      <c r="AM59" s="102">
        <v>0</v>
      </c>
    </row>
    <row r="60" spans="2:39" x14ac:dyDescent="0.25">
      <c r="L60" s="41">
        <v>5600</v>
      </c>
      <c r="M60" s="99"/>
      <c r="N60" s="100" t="s">
        <v>144</v>
      </c>
      <c r="O60" s="96">
        <f>+[1]Paramunicipal!E58</f>
        <v>0</v>
      </c>
      <c r="P60" s="98">
        <f>+[1]Paramunicipal!F58</f>
        <v>0</v>
      </c>
      <c r="Q60" s="98">
        <f>+[1]Paramunicipal!G58</f>
        <v>0</v>
      </c>
      <c r="AA60" s="85">
        <v>3310</v>
      </c>
      <c r="AB60" s="86" t="s">
        <v>63</v>
      </c>
      <c r="AC60" s="89">
        <f>IF(H47&gt;I47,H47-I47,0)</f>
        <v>0</v>
      </c>
      <c r="AD60" s="90">
        <f>IF(I47&gt;H47,I47-H47,0)</f>
        <v>0</v>
      </c>
      <c r="AE60" s="89">
        <f>IF(I47&gt;J47,I47-J47,0)</f>
        <v>0</v>
      </c>
      <c r="AF60" s="90">
        <f>IF(J47&gt;I47,J47-I47,0)</f>
        <v>0</v>
      </c>
      <c r="AI60" s="73"/>
      <c r="AJ60" s="74"/>
      <c r="AK60" s="105" t="s">
        <v>137</v>
      </c>
      <c r="AL60" s="141">
        <f>SUM(AD9:AD14)+SUM(AD17:AD18)+SUM(AD22:AD25)+SUM(AD29:AD36)+SUM(AD39:AD44)+SUM(AD49:AD50)+SUM(AD53:AD57)+SUM(AD60:AD61)</f>
        <v>486511.37000000011</v>
      </c>
      <c r="AM60" s="142">
        <f>SUM(AF9:AF14)+SUM(AF17:AF18)+SUM(AF22:AF25)+SUM(AF29:AF36)+SUM(AF39:AF44)+SUM(AF49:AF50)+SUM(AF53:AF57)+SUM(AF60:AF61)</f>
        <v>1435432.22</v>
      </c>
    </row>
    <row r="61" spans="2:39" x14ac:dyDescent="0.25">
      <c r="L61" s="85">
        <v>5610</v>
      </c>
      <c r="M61" s="83" t="s">
        <v>145</v>
      </c>
      <c r="N61" s="63"/>
      <c r="O61" s="79">
        <f>SUM(O62)</f>
        <v>0</v>
      </c>
      <c r="P61" s="80">
        <f>SUM(P62)</f>
        <v>0</v>
      </c>
      <c r="Q61" s="80">
        <f>SUM(Q62)</f>
        <v>0</v>
      </c>
      <c r="AA61" s="85">
        <v>3320</v>
      </c>
      <c r="AB61" s="144" t="s">
        <v>68</v>
      </c>
      <c r="AC61" s="145">
        <f>IF(H48&gt;I48,H48-I48,0)</f>
        <v>0</v>
      </c>
      <c r="AD61" s="146">
        <f>IF(I48&gt;H48,I48-H48,0)</f>
        <v>0</v>
      </c>
      <c r="AE61" s="145">
        <f>IF(I48&gt;J48,I48-J48,0)</f>
        <v>0</v>
      </c>
      <c r="AF61" s="146">
        <f>IF(J48&gt;I48,J48-I48,0)</f>
        <v>0</v>
      </c>
      <c r="AI61" s="70" t="s">
        <v>146</v>
      </c>
      <c r="AJ61" s="74"/>
      <c r="AK61" s="123"/>
      <c r="AL61" s="147">
        <f>+AL51-AL56</f>
        <v>-53369.789999999339</v>
      </c>
      <c r="AM61" s="148">
        <f>+AM51-AM56</f>
        <v>10726956.68</v>
      </c>
    </row>
    <row r="62" spans="2:39" x14ac:dyDescent="0.25">
      <c r="L62" s="85"/>
      <c r="M62" s="99"/>
      <c r="N62" s="100" t="s">
        <v>147</v>
      </c>
      <c r="O62" s="96">
        <f>+[1]Paramunicipal!E60</f>
        <v>0</v>
      </c>
      <c r="P62" s="98">
        <f>+[1]Paramunicipal!F60</f>
        <v>0</v>
      </c>
      <c r="Q62" s="98">
        <f>+[1]Paramunicipal!G60</f>
        <v>0</v>
      </c>
      <c r="AC62" s="149">
        <f>+AC6+AC27+AC46-AD6-AD27-AD46</f>
        <v>-2.2118911147117615E-9</v>
      </c>
      <c r="AD62" s="149">
        <f>+AC7+AC16+AC28+AC38+AC47+AC52+AC59-AD7-AD16-AD28-AD38-AD47-AD52-AD59</f>
        <v>-2.2118911147117615E-9</v>
      </c>
      <c r="AE62" s="149">
        <f>+AE6+AE27+AE46-AF6-AF27-AF46</f>
        <v>0</v>
      </c>
      <c r="AF62" s="149">
        <f>+AE7+AE16+AE28+AE38+AE47+AE52+AE59-AF7-AF16-AF28-AF38-AF47-AF52-AF59</f>
        <v>9.3132257461547852E-10</v>
      </c>
      <c r="AI62" s="54"/>
      <c r="AJ62" s="74"/>
      <c r="AK62" s="123"/>
      <c r="AL62" s="147"/>
      <c r="AM62" s="148"/>
    </row>
    <row r="63" spans="2:39" x14ac:dyDescent="0.25">
      <c r="L63" s="85"/>
      <c r="M63" s="150"/>
      <c r="N63" s="151"/>
      <c r="O63" s="104"/>
      <c r="P63" s="107"/>
      <c r="Q63" s="107"/>
      <c r="AB63" s="133" t="s">
        <v>119</v>
      </c>
      <c r="AC63" s="133"/>
      <c r="AD63" s="133"/>
      <c r="AE63" s="97"/>
      <c r="AF63" s="97"/>
      <c r="AI63" s="70" t="s">
        <v>148</v>
      </c>
      <c r="AJ63" s="74"/>
      <c r="AK63" s="123"/>
      <c r="AL63" s="152">
        <f>+AL37+AL48+AL61</f>
        <v>53634.999999997905</v>
      </c>
      <c r="AM63" s="153">
        <f>+AM37+AM48+AM61</f>
        <v>977738.8599999994</v>
      </c>
    </row>
    <row r="64" spans="2:39" ht="14.45" customHeight="1" x14ac:dyDescent="0.25">
      <c r="L64" s="85"/>
      <c r="M64" s="112" t="s">
        <v>149</v>
      </c>
      <c r="N64" s="113"/>
      <c r="O64" s="114">
        <f>+O30+O34+O44+O48+O54+O61</f>
        <v>11062692.520000001</v>
      </c>
      <c r="P64" s="115">
        <f>+P30+P34+P44+P48+P54+P61</f>
        <v>9734444.8800000008</v>
      </c>
      <c r="Q64" s="115">
        <f>+Q30+Q34+Q44+Q48+Q54+Q61</f>
        <v>0</v>
      </c>
      <c r="AB64" s="97"/>
      <c r="AC64" s="97"/>
      <c r="AD64" s="97"/>
      <c r="AE64" s="97"/>
      <c r="AF64" s="97"/>
      <c r="AG64" s="97"/>
      <c r="AI64" s="54"/>
      <c r="AJ64" s="74"/>
      <c r="AK64" s="123"/>
      <c r="AL64" s="154"/>
      <c r="AM64" s="155"/>
    </row>
    <row r="65" spans="12:39" x14ac:dyDescent="0.25">
      <c r="L65" s="41">
        <v>3210</v>
      </c>
      <c r="M65" s="150"/>
      <c r="N65" s="113"/>
      <c r="O65" s="104"/>
      <c r="P65" s="107"/>
      <c r="Q65" s="107"/>
      <c r="AG65" s="97"/>
      <c r="AI65" s="70" t="s">
        <v>150</v>
      </c>
      <c r="AJ65" s="74"/>
      <c r="AK65" s="123"/>
      <c r="AL65" s="156">
        <f>+E9</f>
        <v>977738.86</v>
      </c>
      <c r="AM65" s="157">
        <f>+F9</f>
        <v>0</v>
      </c>
    </row>
    <row r="66" spans="12:39" x14ac:dyDescent="0.25">
      <c r="M66" s="62" t="s">
        <v>36</v>
      </c>
      <c r="N66" s="63"/>
      <c r="O66" s="79">
        <f>+O27-O64</f>
        <v>133604.78999999911</v>
      </c>
      <c r="P66" s="80">
        <f>+P27-P64</f>
        <v>-110739.75999999978</v>
      </c>
      <c r="Q66" s="80">
        <f>+Q27-Q64</f>
        <v>0</v>
      </c>
      <c r="AI66" s="70" t="s">
        <v>151</v>
      </c>
      <c r="AJ66" s="74"/>
      <c r="AK66" s="123"/>
      <c r="AL66" s="156">
        <f>+D9</f>
        <v>1031373.86</v>
      </c>
      <c r="AM66" s="157">
        <f>+E9</f>
        <v>977738.86</v>
      </c>
    </row>
    <row r="67" spans="12:39" x14ac:dyDescent="0.25">
      <c r="M67" s="62"/>
      <c r="N67" s="63"/>
      <c r="O67" s="96"/>
      <c r="P67" s="98"/>
      <c r="Q67" s="98"/>
      <c r="AI67" s="158"/>
      <c r="AJ67" s="159"/>
      <c r="AK67" s="160"/>
      <c r="AL67" s="161"/>
      <c r="AM67" s="162"/>
    </row>
    <row r="68" spans="12:39" x14ac:dyDescent="0.25">
      <c r="M68" s="135"/>
      <c r="N68" s="163"/>
      <c r="O68" s="164"/>
      <c r="P68" s="165"/>
      <c r="Q68" s="165"/>
      <c r="AL68" s="166">
        <f>+AL66-AL65-AL63</f>
        <v>2.0954757928848267E-9</v>
      </c>
      <c r="AM68" s="166">
        <f>+AM66-AM65-AM63</f>
        <v>0</v>
      </c>
    </row>
    <row r="69" spans="12:39" x14ac:dyDescent="0.25">
      <c r="O69" s="167"/>
      <c r="P69" s="167"/>
      <c r="Q69" s="167">
        <f t="shared" ref="P69:Q69" si="41">+J40-Q66</f>
        <v>0</v>
      </c>
    </row>
    <row r="70" spans="12:39" x14ac:dyDescent="0.25">
      <c r="AI70" s="133" t="s">
        <v>119</v>
      </c>
      <c r="AJ70" s="133"/>
      <c r="AK70" s="133"/>
      <c r="AL70" s="133"/>
      <c r="AM70" s="133"/>
    </row>
    <row r="71" spans="12:39" x14ac:dyDescent="0.25">
      <c r="M71" s="133" t="s">
        <v>119</v>
      </c>
      <c r="N71" s="133"/>
      <c r="O71" s="133"/>
      <c r="P71" s="133"/>
      <c r="Q71" s="97"/>
      <c r="R71" s="97"/>
      <c r="AI71" s="133"/>
      <c r="AJ71" s="133"/>
      <c r="AK71" s="133"/>
      <c r="AL71" s="133"/>
      <c r="AM71" s="133"/>
    </row>
    <row r="72" spans="12:39" x14ac:dyDescent="0.25">
      <c r="M72" s="133"/>
      <c r="N72" s="133"/>
      <c r="O72" s="133"/>
      <c r="P72" s="133"/>
      <c r="Q72" s="97"/>
      <c r="R72" s="97"/>
    </row>
  </sheetData>
  <mergeCells count="25">
    <mergeCell ref="AI6:AK6"/>
    <mergeCell ref="T44:Y45"/>
    <mergeCell ref="C56:I56"/>
    <mergeCell ref="AB63:AD63"/>
    <mergeCell ref="AI70:AM71"/>
    <mergeCell ref="M71:P72"/>
    <mergeCell ref="C4:I4"/>
    <mergeCell ref="M4:P4"/>
    <mergeCell ref="T4:Y4"/>
    <mergeCell ref="AB4:AD4"/>
    <mergeCell ref="AI4:AM4"/>
    <mergeCell ref="C5:I5"/>
    <mergeCell ref="M5:P5"/>
    <mergeCell ref="AB5:AD5"/>
    <mergeCell ref="AI5:AM5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 ESTADOS FINANCIEROS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TESORERIA_VIKYLAP</dc:creator>
  <cp:lastModifiedBy>TESORERIA_VIKYLAP</cp:lastModifiedBy>
  <dcterms:created xsi:type="dcterms:W3CDTF">2023-04-26T15:39:33Z</dcterms:created>
  <dcterms:modified xsi:type="dcterms:W3CDTF">2023-04-26T15:45:09Z</dcterms:modified>
</cp:coreProperties>
</file>